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20"/>
  </bookViews>
  <sheets>
    <sheet name="Лист1" sheetId="1" r:id="rId1"/>
  </sheets>
  <definedNames>
    <definedName name="_xlnm.Print_Titles" localSheetId="0">Лист1!$5:$7</definedName>
  </definedNames>
  <calcPr calcId="152511"/>
</workbook>
</file>

<file path=xl/calcChain.xml><?xml version="1.0" encoding="utf-8"?>
<calcChain xmlns="http://schemas.openxmlformats.org/spreadsheetml/2006/main">
  <c r="N210" i="1" l="1"/>
  <c r="N231" i="1"/>
  <c r="U444" i="1" l="1"/>
  <c r="T444" i="1"/>
  <c r="P444" i="1"/>
  <c r="L444" i="1"/>
  <c r="E429" i="1"/>
  <c r="R77" i="1"/>
  <c r="P77" i="1"/>
  <c r="N77" i="1"/>
  <c r="F96" i="1"/>
  <c r="G96" i="1" s="1"/>
  <c r="E96" i="1"/>
  <c r="D96" i="1"/>
  <c r="Q182" i="1" l="1"/>
  <c r="R182" i="1"/>
  <c r="P182" i="1"/>
  <c r="F191" i="1"/>
  <c r="G191" i="1" s="1"/>
  <c r="F190" i="1"/>
  <c r="G190" i="1" s="1"/>
  <c r="E191" i="1"/>
  <c r="D191" i="1"/>
  <c r="E190" i="1"/>
  <c r="D190" i="1"/>
  <c r="U428" i="1" l="1"/>
  <c r="T428" i="1"/>
  <c r="Q428" i="1"/>
  <c r="R428" i="1"/>
  <c r="M428" i="1"/>
  <c r="N428" i="1"/>
  <c r="F443" i="1"/>
  <c r="E443" i="1"/>
  <c r="D443" i="1"/>
  <c r="S443" i="1"/>
  <c r="O443" i="1"/>
  <c r="Q65" i="1"/>
  <c r="R65" i="1"/>
  <c r="P65" i="1"/>
  <c r="M65" i="1"/>
  <c r="N65" i="1"/>
  <c r="L65" i="1"/>
  <c r="I65" i="1"/>
  <c r="J65" i="1"/>
  <c r="D71" i="1"/>
  <c r="F71" i="1"/>
  <c r="E71" i="1"/>
  <c r="S71" i="1"/>
  <c r="Q162" i="1"/>
  <c r="P162" i="1"/>
  <c r="M162" i="1"/>
  <c r="L162" i="1"/>
  <c r="E163" i="1"/>
  <c r="F163" i="1"/>
  <c r="D163" i="1"/>
  <c r="O163" i="1"/>
  <c r="I444" i="1"/>
  <c r="J444" i="1"/>
  <c r="H444" i="1"/>
  <c r="F463" i="1"/>
  <c r="E463" i="1"/>
  <c r="D463" i="1"/>
  <c r="S463" i="1"/>
  <c r="O463" i="1"/>
  <c r="D454" i="1"/>
  <c r="D453" i="1"/>
  <c r="D452" i="1"/>
  <c r="D451" i="1"/>
  <c r="D450" i="1"/>
  <c r="D449" i="1"/>
  <c r="D448" i="1"/>
  <c r="D447" i="1"/>
  <c r="D445" i="1"/>
  <c r="D299" i="1"/>
  <c r="I298" i="1"/>
  <c r="J298" i="1"/>
  <c r="H298" i="1"/>
  <c r="Q298" i="1"/>
  <c r="R298" i="1"/>
  <c r="P298" i="1"/>
  <c r="M298" i="1"/>
  <c r="N298" i="1"/>
  <c r="L298" i="1"/>
  <c r="R280" i="1"/>
  <c r="Q280" i="1"/>
  <c r="P280" i="1"/>
  <c r="F281" i="1"/>
  <c r="E281" i="1"/>
  <c r="D281" i="1"/>
  <c r="Q258" i="1"/>
  <c r="R258" i="1"/>
  <c r="P258" i="1"/>
  <c r="H258" i="1"/>
  <c r="F269" i="1"/>
  <c r="E269" i="1"/>
  <c r="D269" i="1"/>
  <c r="S269" i="1"/>
  <c r="R255" i="1"/>
  <c r="Q255" i="1"/>
  <c r="P255" i="1"/>
  <c r="N255" i="1"/>
  <c r="M255" i="1"/>
  <c r="L255" i="1"/>
  <c r="F257" i="1"/>
  <c r="E257" i="1"/>
  <c r="D257" i="1"/>
  <c r="S257" i="1"/>
  <c r="E250" i="1"/>
  <c r="D250" i="1"/>
  <c r="N423" i="1"/>
  <c r="P423" i="1"/>
  <c r="G463" i="1" l="1"/>
  <c r="G163" i="1"/>
  <c r="G443" i="1"/>
  <c r="G281" i="1"/>
  <c r="G71" i="1"/>
  <c r="G269" i="1"/>
  <c r="G257" i="1"/>
  <c r="D255" i="1"/>
  <c r="N376" i="1"/>
  <c r="M376" i="1"/>
  <c r="D385" i="1"/>
  <c r="F385" i="1"/>
  <c r="O385" i="1"/>
  <c r="E385" i="1"/>
  <c r="E389" i="1"/>
  <c r="G385" i="1" l="1"/>
  <c r="F460" i="1"/>
  <c r="E458" i="1"/>
  <c r="F457" i="1"/>
  <c r="F456" i="1"/>
  <c r="S462" i="1"/>
  <c r="O462" i="1"/>
  <c r="S461" i="1"/>
  <c r="O461" i="1"/>
  <c r="F462" i="1"/>
  <c r="E462" i="1"/>
  <c r="D462" i="1"/>
  <c r="F461" i="1"/>
  <c r="E461" i="1"/>
  <c r="D461" i="1"/>
  <c r="F444" i="1" l="1"/>
  <c r="G462" i="1"/>
  <c r="G461" i="1"/>
  <c r="E456" i="1"/>
  <c r="D456" i="1"/>
  <c r="F41" i="1" l="1"/>
  <c r="F42" i="1"/>
  <c r="F43" i="1"/>
  <c r="F44" i="1"/>
  <c r="F45" i="1"/>
  <c r="F40" i="1"/>
  <c r="D41" i="1"/>
  <c r="D42" i="1"/>
  <c r="D43" i="1"/>
  <c r="D44" i="1"/>
  <c r="D45" i="1"/>
  <c r="D40" i="1"/>
  <c r="R135" i="1"/>
  <c r="R117" i="1"/>
  <c r="F97" i="1"/>
  <c r="E97" i="1"/>
  <c r="S97" i="1"/>
  <c r="D97" i="1"/>
  <c r="G97" i="1" l="1"/>
  <c r="J47" i="1"/>
  <c r="F406" i="1" l="1"/>
  <c r="D407" i="1"/>
  <c r="F407" i="1"/>
  <c r="E407" i="1"/>
  <c r="D406" i="1"/>
  <c r="F403" i="1"/>
  <c r="F402" i="1" s="1"/>
  <c r="R402" i="1"/>
  <c r="R350" i="1"/>
  <c r="D11" i="1" l="1"/>
  <c r="D12" i="1"/>
  <c r="D13" i="1"/>
  <c r="F61" i="1"/>
  <c r="D459" i="1" l="1"/>
  <c r="D460" i="1"/>
  <c r="D441" i="1"/>
  <c r="D440" i="1"/>
  <c r="D438" i="1"/>
  <c r="D437" i="1"/>
  <c r="D435" i="1"/>
  <c r="E434" i="1"/>
  <c r="D434" i="1"/>
  <c r="E433" i="1"/>
  <c r="D433" i="1"/>
  <c r="E432" i="1"/>
  <c r="D432" i="1"/>
  <c r="E431" i="1"/>
  <c r="D431" i="1"/>
  <c r="E430" i="1"/>
  <c r="D430" i="1"/>
  <c r="D429" i="1"/>
  <c r="F421" i="1" l="1"/>
  <c r="E421" i="1"/>
  <c r="D421" i="1"/>
  <c r="F420" i="1"/>
  <c r="E420" i="1"/>
  <c r="D420" i="1"/>
  <c r="F419" i="1"/>
  <c r="E419" i="1"/>
  <c r="D419" i="1"/>
  <c r="F418" i="1"/>
  <c r="E418" i="1"/>
  <c r="D418" i="1"/>
  <c r="F417" i="1"/>
  <c r="E417" i="1"/>
  <c r="D417" i="1"/>
  <c r="F414" i="1"/>
  <c r="E414" i="1"/>
  <c r="D414" i="1"/>
  <c r="F412" i="1"/>
  <c r="E412" i="1"/>
  <c r="D412" i="1"/>
  <c r="F411" i="1"/>
  <c r="E411" i="1"/>
  <c r="D411" i="1"/>
  <c r="E406" i="1"/>
  <c r="E403" i="1"/>
  <c r="D403" i="1"/>
  <c r="Q402" i="1"/>
  <c r="P402" i="1"/>
  <c r="E402" i="1"/>
  <c r="D402" i="1"/>
  <c r="F400" i="1"/>
  <c r="E400" i="1"/>
  <c r="D400" i="1"/>
  <c r="R394" i="1"/>
  <c r="Q394" i="1"/>
  <c r="P394" i="1"/>
  <c r="F394" i="1"/>
  <c r="E394" i="1"/>
  <c r="D394" i="1"/>
  <c r="N388" i="1"/>
  <c r="M388" i="1"/>
  <c r="L388" i="1"/>
  <c r="J388" i="1"/>
  <c r="I388" i="1"/>
  <c r="H388" i="1"/>
  <c r="E388" i="1"/>
  <c r="D388" i="1"/>
  <c r="E384" i="1"/>
  <c r="D384" i="1"/>
  <c r="E382" i="1"/>
  <c r="D382" i="1"/>
  <c r="E380" i="1"/>
  <c r="D380" i="1"/>
  <c r="E379" i="1"/>
  <c r="D379" i="1"/>
  <c r="E378" i="1"/>
  <c r="D378" i="1"/>
  <c r="E377" i="1"/>
  <c r="D377" i="1"/>
  <c r="R376" i="1"/>
  <c r="Q376" i="1"/>
  <c r="P376" i="1"/>
  <c r="L376" i="1"/>
  <c r="E375" i="1"/>
  <c r="D375" i="1"/>
  <c r="E374" i="1"/>
  <c r="D374" i="1"/>
  <c r="E373" i="1"/>
  <c r="D373" i="1"/>
  <c r="F372" i="1"/>
  <c r="E372" i="1"/>
  <c r="D372" i="1"/>
  <c r="E371" i="1"/>
  <c r="D371" i="1"/>
  <c r="N370" i="1"/>
  <c r="M370" i="1"/>
  <c r="L370" i="1"/>
  <c r="E369" i="1"/>
  <c r="D369" i="1"/>
  <c r="E368" i="1"/>
  <c r="D368" i="1"/>
  <c r="E367" i="1"/>
  <c r="D367" i="1"/>
  <c r="E366" i="1"/>
  <c r="D366" i="1"/>
  <c r="F365" i="1"/>
  <c r="E365" i="1"/>
  <c r="D365" i="1"/>
  <c r="F364" i="1"/>
  <c r="E364" i="1"/>
  <c r="D364" i="1"/>
  <c r="F363" i="1"/>
  <c r="E363" i="1"/>
  <c r="D363" i="1"/>
  <c r="N362" i="1"/>
  <c r="M362" i="1"/>
  <c r="L362" i="1"/>
  <c r="J362" i="1"/>
  <c r="I362" i="1"/>
  <c r="H362" i="1"/>
  <c r="E361" i="1"/>
  <c r="D361" i="1"/>
  <c r="E360" i="1"/>
  <c r="D360" i="1"/>
  <c r="E359" i="1"/>
  <c r="D359" i="1"/>
  <c r="F358" i="1"/>
  <c r="E358" i="1"/>
  <c r="D358" i="1"/>
  <c r="E357" i="1"/>
  <c r="D357" i="1"/>
  <c r="F356" i="1"/>
  <c r="E356" i="1"/>
  <c r="D356" i="1"/>
  <c r="F355" i="1"/>
  <c r="E355" i="1"/>
  <c r="D355" i="1"/>
  <c r="F354" i="1"/>
  <c r="E354" i="1"/>
  <c r="D354" i="1"/>
  <c r="N353" i="1"/>
  <c r="M353" i="1"/>
  <c r="L353" i="1"/>
  <c r="J353" i="1"/>
  <c r="I353" i="1"/>
  <c r="H353" i="1"/>
  <c r="F199" i="1"/>
  <c r="E199" i="1"/>
  <c r="D199" i="1"/>
  <c r="F198" i="1"/>
  <c r="E198" i="1"/>
  <c r="D198" i="1"/>
  <c r="F197" i="1"/>
  <c r="E197" i="1"/>
  <c r="D197" i="1"/>
  <c r="F196" i="1"/>
  <c r="E196" i="1"/>
  <c r="D196" i="1"/>
  <c r="F195" i="1"/>
  <c r="E195" i="1"/>
  <c r="D195" i="1"/>
  <c r="F194" i="1"/>
  <c r="E194" i="1"/>
  <c r="D194" i="1"/>
  <c r="F193" i="1"/>
  <c r="E193" i="1"/>
  <c r="D193" i="1"/>
  <c r="F192" i="1"/>
  <c r="E192" i="1"/>
  <c r="D192" i="1"/>
  <c r="F189" i="1"/>
  <c r="E189" i="1"/>
  <c r="D189" i="1"/>
  <c r="F188" i="1"/>
  <c r="E188" i="1"/>
  <c r="D188" i="1"/>
  <c r="F187" i="1"/>
  <c r="E187" i="1"/>
  <c r="D187" i="1"/>
  <c r="F186" i="1"/>
  <c r="E186" i="1"/>
  <c r="D186" i="1"/>
  <c r="F185" i="1"/>
  <c r="E185" i="1"/>
  <c r="D185" i="1"/>
  <c r="I182" i="1"/>
  <c r="F180" i="1"/>
  <c r="E180" i="1"/>
  <c r="F179" i="1"/>
  <c r="E179" i="1"/>
  <c r="F178" i="1"/>
  <c r="F176" i="1"/>
  <c r="E176" i="1"/>
  <c r="D176" i="1"/>
  <c r="F175" i="1"/>
  <c r="E175" i="1"/>
  <c r="D175" i="1"/>
  <c r="F174" i="1"/>
  <c r="E174" i="1"/>
  <c r="D174" i="1"/>
  <c r="F172" i="1"/>
  <c r="E172" i="1"/>
  <c r="D172" i="1"/>
  <c r="F150" i="1"/>
  <c r="E150" i="1"/>
  <c r="D150" i="1"/>
  <c r="F149" i="1"/>
  <c r="E149" i="1"/>
  <c r="D149" i="1"/>
  <c r="E148" i="1"/>
  <c r="D148" i="1"/>
  <c r="F147" i="1"/>
  <c r="E147" i="1"/>
  <c r="D147" i="1"/>
  <c r="F146" i="1"/>
  <c r="F145" i="1"/>
  <c r="E146" i="1"/>
  <c r="D146" i="1"/>
  <c r="E145" i="1"/>
  <c r="D145" i="1"/>
  <c r="E362" i="1" l="1"/>
  <c r="D370" i="1"/>
  <c r="G354" i="1"/>
  <c r="E353" i="1"/>
  <c r="D362" i="1"/>
  <c r="E370" i="1"/>
  <c r="D353" i="1"/>
  <c r="F137" i="1"/>
  <c r="E137" i="1"/>
  <c r="D137" i="1"/>
  <c r="F136" i="1"/>
  <c r="E136" i="1"/>
  <c r="D136" i="1"/>
  <c r="F134" i="1"/>
  <c r="E134" i="1"/>
  <c r="D134" i="1"/>
  <c r="F133" i="1"/>
  <c r="E133" i="1"/>
  <c r="D133" i="1"/>
  <c r="F131" i="1"/>
  <c r="E131" i="1"/>
  <c r="F130" i="1"/>
  <c r="E130" i="1"/>
  <c r="D130" i="1"/>
  <c r="F129" i="1"/>
  <c r="E129" i="1"/>
  <c r="D129" i="1"/>
  <c r="F127" i="1"/>
  <c r="E127" i="1"/>
  <c r="D127" i="1"/>
  <c r="F126" i="1"/>
  <c r="E126" i="1"/>
  <c r="D126" i="1"/>
  <c r="F124" i="1"/>
  <c r="F123" i="1"/>
  <c r="E124" i="1"/>
  <c r="E123" i="1"/>
  <c r="F122" i="1"/>
  <c r="E122" i="1"/>
  <c r="D122" i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6" i="1"/>
  <c r="E116" i="1"/>
  <c r="F115" i="1"/>
  <c r="E115" i="1"/>
  <c r="D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09" i="1"/>
  <c r="E109" i="1"/>
  <c r="F108" i="1"/>
  <c r="E108" i="1"/>
  <c r="D108" i="1"/>
  <c r="F107" i="1"/>
  <c r="E107" i="1"/>
  <c r="D107" i="1"/>
  <c r="F105" i="1"/>
  <c r="E105" i="1"/>
  <c r="D105" i="1"/>
  <c r="F104" i="1"/>
  <c r="F103" i="1"/>
  <c r="E104" i="1"/>
  <c r="D104" i="1"/>
  <c r="E103" i="1"/>
  <c r="D103" i="1"/>
  <c r="E61" i="1"/>
  <c r="D61" i="1"/>
  <c r="F60" i="1"/>
  <c r="E60" i="1"/>
  <c r="D60" i="1"/>
  <c r="E45" i="1"/>
  <c r="E44" i="1"/>
  <c r="E43" i="1"/>
  <c r="E42" i="1"/>
  <c r="E41" i="1"/>
  <c r="E40" i="1"/>
  <c r="D39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F28" i="1"/>
  <c r="E28" i="1"/>
  <c r="D28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0" i="1"/>
  <c r="E20" i="1"/>
  <c r="F19" i="1"/>
  <c r="E19" i="1"/>
  <c r="D19" i="1"/>
  <c r="F18" i="1"/>
  <c r="E18" i="1"/>
  <c r="D18" i="1"/>
  <c r="F15" i="1"/>
  <c r="E15" i="1"/>
  <c r="D15" i="1"/>
  <c r="E13" i="1"/>
  <c r="E12" i="1"/>
  <c r="E11" i="1"/>
  <c r="E10" i="1"/>
  <c r="D10" i="1"/>
  <c r="R177" i="1"/>
  <c r="Q177" i="1"/>
  <c r="N177" i="1"/>
  <c r="M177" i="1"/>
  <c r="L177" i="1"/>
  <c r="F177" i="1"/>
  <c r="R173" i="1"/>
  <c r="Q173" i="1"/>
  <c r="P173" i="1"/>
  <c r="F173" i="1"/>
  <c r="E173" i="1"/>
  <c r="D173" i="1"/>
  <c r="R151" i="1"/>
  <c r="Q151" i="1"/>
  <c r="P151" i="1"/>
  <c r="E56" i="1"/>
  <c r="E55" i="1" s="1"/>
  <c r="F128" i="1" l="1"/>
  <c r="D110" i="1"/>
  <c r="E128" i="1"/>
  <c r="E110" i="1"/>
  <c r="D128" i="1"/>
  <c r="F464" i="1"/>
  <c r="E464" i="1"/>
  <c r="D464" i="1"/>
  <c r="V460" i="1" l="1"/>
  <c r="S460" i="1"/>
  <c r="V459" i="1"/>
  <c r="Q459" i="1"/>
  <c r="S459" i="1" s="1"/>
  <c r="V458" i="1"/>
  <c r="S458" i="1"/>
  <c r="O458" i="1"/>
  <c r="D458" i="1"/>
  <c r="O459" i="1" l="1"/>
  <c r="E459" i="1"/>
  <c r="G459" i="1" s="1"/>
  <c r="O460" i="1"/>
  <c r="E460" i="1"/>
  <c r="G460" i="1" s="1"/>
  <c r="O89" i="1"/>
  <c r="V457" i="1"/>
  <c r="V455" i="1"/>
  <c r="V456" i="1"/>
  <c r="V454" i="1"/>
  <c r="V453" i="1"/>
  <c r="V452" i="1"/>
  <c r="V451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4" i="1"/>
  <c r="V445" i="1"/>
  <c r="V446" i="1"/>
  <c r="V447" i="1"/>
  <c r="V448" i="1"/>
  <c r="V449" i="1"/>
  <c r="V450" i="1"/>
  <c r="S457" i="1"/>
  <c r="S456" i="1"/>
  <c r="S436" i="1"/>
  <c r="S437" i="1"/>
  <c r="S438" i="1"/>
  <c r="S439" i="1"/>
  <c r="S440" i="1"/>
  <c r="S441" i="1"/>
  <c r="S442" i="1"/>
  <c r="S435" i="1"/>
  <c r="S433" i="1"/>
  <c r="S434" i="1"/>
  <c r="S431" i="1"/>
  <c r="S432" i="1"/>
  <c r="S430" i="1"/>
  <c r="S426" i="1"/>
  <c r="S424" i="1"/>
  <c r="S421" i="1"/>
  <c r="S419" i="1"/>
  <c r="S420" i="1"/>
  <c r="S418" i="1"/>
  <c r="S417" i="1"/>
  <c r="S414" i="1"/>
  <c r="S411" i="1"/>
  <c r="S412" i="1"/>
  <c r="S408" i="1"/>
  <c r="S406" i="1"/>
  <c r="S403" i="1"/>
  <c r="S402" i="1"/>
  <c r="S400" i="1"/>
  <c r="S396" i="1"/>
  <c r="S397" i="1"/>
  <c r="S395" i="1"/>
  <c r="S393" i="1"/>
  <c r="S391" i="1"/>
  <c r="S381" i="1"/>
  <c r="S351" i="1"/>
  <c r="S348" i="1"/>
  <c r="S349" i="1"/>
  <c r="S345" i="1"/>
  <c r="S347" i="1"/>
  <c r="S341" i="1"/>
  <c r="S342" i="1"/>
  <c r="S343" i="1"/>
  <c r="S336" i="1"/>
  <c r="S338" i="1"/>
  <c r="S339" i="1"/>
  <c r="S340" i="1"/>
  <c r="S334" i="1"/>
  <c r="S335" i="1"/>
  <c r="S332" i="1"/>
  <c r="S333" i="1"/>
  <c r="S329" i="1"/>
  <c r="S330" i="1"/>
  <c r="S328" i="1"/>
  <c r="S326" i="1"/>
  <c r="S322" i="1"/>
  <c r="S324" i="1"/>
  <c r="S325" i="1"/>
  <c r="S321" i="1"/>
  <c r="S317" i="1"/>
  <c r="S314" i="1"/>
  <c r="S311" i="1"/>
  <c r="S312" i="1"/>
  <c r="S310" i="1"/>
  <c r="S305" i="1"/>
  <c r="S306" i="1"/>
  <c r="S303" i="1"/>
  <c r="S304" i="1"/>
  <c r="S299" i="1"/>
  <c r="S296" i="1"/>
  <c r="S297" i="1"/>
  <c r="S294" i="1"/>
  <c r="S295" i="1"/>
  <c r="S292" i="1"/>
  <c r="S293" i="1"/>
  <c r="S286" i="1"/>
  <c r="S287" i="1"/>
  <c r="S283" i="1"/>
  <c r="S284" i="1"/>
  <c r="S285" i="1"/>
  <c r="S282" i="1"/>
  <c r="S277" i="1"/>
  <c r="S278" i="1"/>
  <c r="S279" i="1"/>
  <c r="S275" i="1"/>
  <c r="S276" i="1"/>
  <c r="S272" i="1"/>
  <c r="S274" i="1"/>
  <c r="S268" i="1"/>
  <c r="S271" i="1"/>
  <c r="S267" i="1"/>
  <c r="S266" i="1"/>
  <c r="S264" i="1"/>
  <c r="S262" i="1"/>
  <c r="S256" i="1"/>
  <c r="S254" i="1"/>
  <c r="S252" i="1"/>
  <c r="S253" i="1"/>
  <c r="S248" i="1"/>
  <c r="S247" i="1"/>
  <c r="S244" i="1"/>
  <c r="S243" i="1"/>
  <c r="S241" i="1"/>
  <c r="S237" i="1"/>
  <c r="S232" i="1"/>
  <c r="S233" i="1"/>
  <c r="S234" i="1"/>
  <c r="S235" i="1"/>
  <c r="S222" i="1"/>
  <c r="S223" i="1"/>
  <c r="S224" i="1"/>
  <c r="S221" i="1"/>
  <c r="S216" i="1"/>
  <c r="S217" i="1"/>
  <c r="S218" i="1"/>
  <c r="S219" i="1"/>
  <c r="S215" i="1"/>
  <c r="S205" i="1"/>
  <c r="S204" i="1"/>
  <c r="S199" i="1"/>
  <c r="S198" i="1"/>
  <c r="S196" i="1"/>
  <c r="S197" i="1"/>
  <c r="S195" i="1"/>
  <c r="S194" i="1"/>
  <c r="S189" i="1"/>
  <c r="S192" i="1"/>
  <c r="S193" i="1"/>
  <c r="S185" i="1"/>
  <c r="S186" i="1"/>
  <c r="S187" i="1"/>
  <c r="S188" i="1"/>
  <c r="S183" i="1"/>
  <c r="S184" i="1"/>
  <c r="S180" i="1"/>
  <c r="S178" i="1"/>
  <c r="S179" i="1"/>
  <c r="S175" i="1"/>
  <c r="S176" i="1"/>
  <c r="S174" i="1"/>
  <c r="S172" i="1"/>
  <c r="S169" i="1"/>
  <c r="S166" i="1"/>
  <c r="S167" i="1"/>
  <c r="S164" i="1"/>
  <c r="S165" i="1"/>
  <c r="S158" i="1"/>
  <c r="S155" i="1"/>
  <c r="S154" i="1"/>
  <c r="S149" i="1"/>
  <c r="S150" i="1"/>
  <c r="S145" i="1"/>
  <c r="S146" i="1"/>
  <c r="S147" i="1"/>
  <c r="S148" i="1"/>
  <c r="S142" i="1"/>
  <c r="S143" i="1"/>
  <c r="S133" i="1"/>
  <c r="S134" i="1"/>
  <c r="S136" i="1"/>
  <c r="S137" i="1"/>
  <c r="S127" i="1"/>
  <c r="S129" i="1"/>
  <c r="S130" i="1"/>
  <c r="S131" i="1"/>
  <c r="S120" i="1"/>
  <c r="S121" i="1"/>
  <c r="S122" i="1"/>
  <c r="S123" i="1"/>
  <c r="S124" i="1"/>
  <c r="S126" i="1"/>
  <c r="S112" i="1"/>
  <c r="S113" i="1"/>
  <c r="S114" i="1"/>
  <c r="S115" i="1"/>
  <c r="S116" i="1"/>
  <c r="S118" i="1"/>
  <c r="S119" i="1"/>
  <c r="S105" i="1"/>
  <c r="S107" i="1"/>
  <c r="S108" i="1"/>
  <c r="S109" i="1"/>
  <c r="S111" i="1"/>
  <c r="S103" i="1"/>
  <c r="S104" i="1"/>
  <c r="S99" i="1"/>
  <c r="S93" i="1"/>
  <c r="S94" i="1"/>
  <c r="S95" i="1"/>
  <c r="S91" i="1"/>
  <c r="S92" i="1"/>
  <c r="S87" i="1"/>
  <c r="S88" i="1"/>
  <c r="S90" i="1"/>
  <c r="S83" i="1"/>
  <c r="S85" i="1"/>
  <c r="S79" i="1"/>
  <c r="S81" i="1"/>
  <c r="S82" i="1"/>
  <c r="S69" i="1"/>
  <c r="S70" i="1"/>
  <c r="S66" i="1"/>
  <c r="S67" i="1"/>
  <c r="S68" i="1"/>
  <c r="S64" i="1"/>
  <c r="S61" i="1"/>
  <c r="S60" i="1"/>
  <c r="S58" i="1"/>
  <c r="S56" i="1"/>
  <c r="S51" i="1"/>
  <c r="S48" i="1"/>
  <c r="S45" i="1"/>
  <c r="S18" i="1"/>
  <c r="S19" i="1"/>
  <c r="S20" i="1"/>
  <c r="S22" i="1"/>
  <c r="S23" i="1"/>
  <c r="S24" i="1"/>
  <c r="S25" i="1"/>
  <c r="S26" i="1"/>
  <c r="S40" i="1"/>
  <c r="S41" i="1"/>
  <c r="S42" i="1"/>
  <c r="S44" i="1"/>
  <c r="S15" i="1"/>
  <c r="S10" i="1"/>
  <c r="S11" i="1"/>
  <c r="S12" i="1"/>
  <c r="S13" i="1"/>
  <c r="O457" i="1"/>
  <c r="O456" i="1"/>
  <c r="O442" i="1"/>
  <c r="O440" i="1"/>
  <c r="O441" i="1"/>
  <c r="O438" i="1"/>
  <c r="O439" i="1"/>
  <c r="O436" i="1"/>
  <c r="O437" i="1"/>
  <c r="O435" i="1"/>
  <c r="O433" i="1"/>
  <c r="O434" i="1"/>
  <c r="O431" i="1"/>
  <c r="O432" i="1"/>
  <c r="O430" i="1"/>
  <c r="O429" i="1"/>
  <c r="O424" i="1"/>
  <c r="O389" i="1"/>
  <c r="O384" i="1"/>
  <c r="O387" i="1"/>
  <c r="O379" i="1"/>
  <c r="O380" i="1"/>
  <c r="O381" i="1"/>
  <c r="O382" i="1"/>
  <c r="O383" i="1"/>
  <c r="O377" i="1"/>
  <c r="O378" i="1"/>
  <c r="O372" i="1"/>
  <c r="O373" i="1"/>
  <c r="O374" i="1"/>
  <c r="O375" i="1"/>
  <c r="O371" i="1"/>
  <c r="O369" i="1"/>
  <c r="O365" i="1"/>
  <c r="O366" i="1"/>
  <c r="O367" i="1"/>
  <c r="O363" i="1"/>
  <c r="O364" i="1"/>
  <c r="O361" i="1"/>
  <c r="O358" i="1"/>
  <c r="O359" i="1"/>
  <c r="O360" i="1"/>
  <c r="O356" i="1"/>
  <c r="O357" i="1"/>
  <c r="O355" i="1"/>
  <c r="O336" i="1"/>
  <c r="O334" i="1"/>
  <c r="O306" i="1"/>
  <c r="O305" i="1"/>
  <c r="O304" i="1"/>
  <c r="O303" i="1"/>
  <c r="O290" i="1"/>
  <c r="O289" i="1"/>
  <c r="O288" i="1"/>
  <c r="O279" i="1"/>
  <c r="O274" i="1"/>
  <c r="O268" i="1"/>
  <c r="O267" i="1"/>
  <c r="O266" i="1"/>
  <c r="O263" i="1"/>
  <c r="O261" i="1"/>
  <c r="O260" i="1"/>
  <c r="O259" i="1"/>
  <c r="O256" i="1"/>
  <c r="O254" i="1"/>
  <c r="O252" i="1"/>
  <c r="O253" i="1"/>
  <c r="O250" i="1"/>
  <c r="O247" i="1"/>
  <c r="O248" i="1"/>
  <c r="O245" i="1"/>
  <c r="O244" i="1"/>
  <c r="O243" i="1"/>
  <c r="O242" i="1"/>
  <c r="O240" i="1"/>
  <c r="O235" i="1"/>
  <c r="O232" i="1"/>
  <c r="O233" i="1"/>
  <c r="O234" i="1"/>
  <c r="O226" i="1"/>
  <c r="O227" i="1"/>
  <c r="O228" i="1"/>
  <c r="O229" i="1"/>
  <c r="O230" i="1"/>
  <c r="O225" i="1"/>
  <c r="O223" i="1"/>
  <c r="O218" i="1"/>
  <c r="O219" i="1"/>
  <c r="O220" i="1"/>
  <c r="O217" i="1"/>
  <c r="O214" i="1"/>
  <c r="O215" i="1"/>
  <c r="O211" i="1"/>
  <c r="O212" i="1"/>
  <c r="O213" i="1"/>
  <c r="O203" i="1"/>
  <c r="O178" i="1"/>
  <c r="O164" i="1"/>
  <c r="O160" i="1"/>
  <c r="O158" i="1"/>
  <c r="O66" i="1"/>
  <c r="O67" i="1"/>
  <c r="O64" i="1"/>
  <c r="O53" i="1"/>
  <c r="O48" i="1"/>
  <c r="K389" i="1"/>
  <c r="K368" i="1"/>
  <c r="K354" i="1"/>
  <c r="K268" i="1"/>
  <c r="K265" i="1"/>
  <c r="K252" i="1"/>
  <c r="K250" i="1"/>
  <c r="K248" i="1"/>
  <c r="K233" i="1"/>
  <c r="K232" i="1"/>
  <c r="K160" i="1"/>
  <c r="K159" i="1"/>
  <c r="K158" i="1"/>
  <c r="K48" i="1"/>
  <c r="G429" i="1"/>
  <c r="G430" i="1"/>
  <c r="G431" i="1"/>
  <c r="G432" i="1"/>
  <c r="G433" i="1"/>
  <c r="G434" i="1"/>
  <c r="G421" i="1"/>
  <c r="G420" i="1"/>
  <c r="G419" i="1"/>
  <c r="G418" i="1"/>
  <c r="G417" i="1"/>
  <c r="G414" i="1"/>
  <c r="G412" i="1"/>
  <c r="G411" i="1"/>
  <c r="G408" i="1"/>
  <c r="G406" i="1"/>
  <c r="G403" i="1"/>
  <c r="G402" i="1"/>
  <c r="G400" i="1"/>
  <c r="G372" i="1"/>
  <c r="G391" i="1"/>
  <c r="G393" i="1"/>
  <c r="G395" i="1"/>
  <c r="G396" i="1"/>
  <c r="G397" i="1"/>
  <c r="G458" i="1" l="1"/>
  <c r="G196" i="1"/>
  <c r="G197" i="1"/>
  <c r="G198" i="1"/>
  <c r="G199" i="1"/>
  <c r="G195" i="1"/>
  <c r="G180" i="1"/>
  <c r="G174" i="1"/>
  <c r="G175" i="1"/>
  <c r="G176" i="1"/>
  <c r="G179" i="1"/>
  <c r="G172" i="1"/>
  <c r="G148" i="1"/>
  <c r="G149" i="1"/>
  <c r="G150" i="1"/>
  <c r="G145" i="1"/>
  <c r="G146" i="1"/>
  <c r="G147" i="1"/>
  <c r="G137" i="1"/>
  <c r="G133" i="1"/>
  <c r="G134" i="1"/>
  <c r="G136" i="1"/>
  <c r="G129" i="1"/>
  <c r="G130" i="1"/>
  <c r="G131" i="1"/>
  <c r="G122" i="1"/>
  <c r="G123" i="1"/>
  <c r="G124" i="1"/>
  <c r="G126" i="1"/>
  <c r="G127" i="1"/>
  <c r="G115" i="1"/>
  <c r="G116" i="1"/>
  <c r="G118" i="1"/>
  <c r="G119" i="1"/>
  <c r="G120" i="1"/>
  <c r="G121" i="1"/>
  <c r="G109" i="1"/>
  <c r="G111" i="1"/>
  <c r="G112" i="1"/>
  <c r="G113" i="1"/>
  <c r="G114" i="1"/>
  <c r="G104" i="1"/>
  <c r="G105" i="1"/>
  <c r="G107" i="1"/>
  <c r="G108" i="1"/>
  <c r="G103" i="1"/>
  <c r="G61" i="1"/>
  <c r="G60" i="1"/>
  <c r="G45" i="1"/>
  <c r="G44" i="1"/>
  <c r="G41" i="1"/>
  <c r="G42" i="1"/>
  <c r="G40" i="1"/>
  <c r="G37" i="1"/>
  <c r="G35" i="1"/>
  <c r="G36" i="1"/>
  <c r="G32" i="1"/>
  <c r="G33" i="1"/>
  <c r="G34" i="1"/>
  <c r="G30" i="1"/>
  <c r="G31" i="1"/>
  <c r="G29" i="1"/>
  <c r="G28" i="1"/>
  <c r="G26" i="1"/>
  <c r="G23" i="1"/>
  <c r="G24" i="1"/>
  <c r="G25" i="1"/>
  <c r="G22" i="1"/>
  <c r="G20" i="1"/>
  <c r="G19" i="1"/>
  <c r="G18" i="1"/>
  <c r="G15" i="1"/>
  <c r="G13" i="1"/>
  <c r="G12" i="1"/>
  <c r="G11" i="1"/>
  <c r="G10" i="1"/>
  <c r="L280" i="1"/>
  <c r="L258" i="1"/>
  <c r="D258" i="1" s="1"/>
  <c r="P251" i="1"/>
  <c r="L251" i="1"/>
  <c r="H251" i="1"/>
  <c r="L249" i="1"/>
  <c r="H249" i="1"/>
  <c r="P246" i="1"/>
  <c r="L246" i="1"/>
  <c r="H246" i="1"/>
  <c r="P239" i="1"/>
  <c r="L239" i="1"/>
  <c r="R168" i="1" l="1"/>
  <c r="R63" i="1" l="1"/>
  <c r="F245" i="1" l="1"/>
  <c r="F244" i="1"/>
  <c r="F243" i="1"/>
  <c r="F242" i="1"/>
  <c r="F240" i="1"/>
  <c r="F53" i="1"/>
  <c r="F52" i="1" s="1"/>
  <c r="F50" i="1"/>
  <c r="F318" i="1" l="1"/>
  <c r="F317" i="1"/>
  <c r="F316" i="1"/>
  <c r="F315" i="1"/>
  <c r="F314" i="1"/>
  <c r="F312" i="1"/>
  <c r="F311" i="1"/>
  <c r="F310" i="1"/>
  <c r="J309" i="1"/>
  <c r="F309" i="1" s="1"/>
  <c r="F306" i="1"/>
  <c r="F305" i="1"/>
  <c r="F304" i="1"/>
  <c r="F303" i="1"/>
  <c r="V339" i="1"/>
  <c r="K339" i="1"/>
  <c r="O339" i="1"/>
  <c r="S429" i="1"/>
  <c r="F94" i="1"/>
  <c r="E94" i="1"/>
  <c r="D94" i="1"/>
  <c r="F313" i="1" l="1"/>
  <c r="G94" i="1"/>
  <c r="D95" i="1"/>
  <c r="E95" i="1"/>
  <c r="G95" i="1" s="1"/>
  <c r="S182" i="1" l="1"/>
  <c r="V428" i="1"/>
  <c r="S428" i="1"/>
  <c r="O428" i="1"/>
  <c r="I428" i="1" l="1"/>
  <c r="J428" i="1"/>
  <c r="U427" i="1" l="1"/>
  <c r="T427" i="1"/>
  <c r="D239" i="1"/>
  <c r="M239" i="1"/>
  <c r="N239" i="1"/>
  <c r="Q239" i="1"/>
  <c r="R239" i="1"/>
  <c r="D240" i="1"/>
  <c r="E240" i="1"/>
  <c r="G240" i="1" s="1"/>
  <c r="D241" i="1"/>
  <c r="E241" i="1"/>
  <c r="F241" i="1"/>
  <c r="D242" i="1"/>
  <c r="E242" i="1"/>
  <c r="G242" i="1" s="1"/>
  <c r="M210" i="1"/>
  <c r="U201" i="1"/>
  <c r="T201" i="1"/>
  <c r="Q201" i="1"/>
  <c r="M201" i="1"/>
  <c r="N201" i="1"/>
  <c r="I201" i="1"/>
  <c r="J201" i="1"/>
  <c r="U206" i="1"/>
  <c r="T206" i="1"/>
  <c r="Q206" i="1"/>
  <c r="M206" i="1"/>
  <c r="N206" i="1"/>
  <c r="I206" i="1"/>
  <c r="J206" i="1"/>
  <c r="U210" i="1"/>
  <c r="T210" i="1"/>
  <c r="Q210" i="1"/>
  <c r="R210" i="1"/>
  <c r="I210" i="1"/>
  <c r="J210" i="1"/>
  <c r="U231" i="1"/>
  <c r="T231" i="1"/>
  <c r="Q231" i="1"/>
  <c r="R231" i="1"/>
  <c r="M231" i="1"/>
  <c r="J231" i="1"/>
  <c r="I231" i="1"/>
  <c r="R236" i="1"/>
  <c r="Q236" i="1"/>
  <c r="E236" i="1" s="1"/>
  <c r="P237" i="1"/>
  <c r="P236" i="1" s="1"/>
  <c r="D236" i="1" s="1"/>
  <c r="L237" i="1"/>
  <c r="H237" i="1"/>
  <c r="E237" i="1"/>
  <c r="G237" i="1" s="1"/>
  <c r="P235" i="1"/>
  <c r="L235" i="1"/>
  <c r="H235" i="1"/>
  <c r="F235" i="1"/>
  <c r="E235" i="1"/>
  <c r="P234" i="1"/>
  <c r="L234" i="1"/>
  <c r="H234" i="1"/>
  <c r="F234" i="1"/>
  <c r="E234" i="1"/>
  <c r="P233" i="1"/>
  <c r="L233" i="1"/>
  <c r="H233" i="1"/>
  <c r="F233" i="1"/>
  <c r="E233" i="1"/>
  <c r="P232" i="1"/>
  <c r="L232" i="1"/>
  <c r="H232" i="1"/>
  <c r="F232" i="1"/>
  <c r="E232" i="1"/>
  <c r="P230" i="1"/>
  <c r="H230" i="1"/>
  <c r="F230" i="1"/>
  <c r="E230" i="1"/>
  <c r="P229" i="1"/>
  <c r="H229" i="1"/>
  <c r="F229" i="1"/>
  <c r="E229" i="1"/>
  <c r="P228" i="1"/>
  <c r="H228" i="1"/>
  <c r="F228" i="1"/>
  <c r="E228" i="1"/>
  <c r="P227" i="1"/>
  <c r="H227" i="1"/>
  <c r="F227" i="1"/>
  <c r="E227" i="1"/>
  <c r="P226" i="1"/>
  <c r="H226" i="1"/>
  <c r="F226" i="1"/>
  <c r="E226" i="1"/>
  <c r="P225" i="1"/>
  <c r="H225" i="1"/>
  <c r="F225" i="1"/>
  <c r="E225" i="1"/>
  <c r="P224" i="1"/>
  <c r="L224" i="1"/>
  <c r="H224" i="1"/>
  <c r="F224" i="1"/>
  <c r="E224" i="1"/>
  <c r="P223" i="1"/>
  <c r="L223" i="1"/>
  <c r="H223" i="1"/>
  <c r="F223" i="1"/>
  <c r="E223" i="1"/>
  <c r="P222" i="1"/>
  <c r="L222" i="1"/>
  <c r="H222" i="1"/>
  <c r="F222" i="1"/>
  <c r="E222" i="1"/>
  <c r="P221" i="1"/>
  <c r="L221" i="1"/>
  <c r="H221" i="1"/>
  <c r="F221" i="1"/>
  <c r="E221" i="1"/>
  <c r="P220" i="1"/>
  <c r="L220" i="1"/>
  <c r="H220" i="1"/>
  <c r="F220" i="1"/>
  <c r="E220" i="1"/>
  <c r="P219" i="1"/>
  <c r="L219" i="1"/>
  <c r="H219" i="1"/>
  <c r="F219" i="1"/>
  <c r="E219" i="1"/>
  <c r="P218" i="1"/>
  <c r="L218" i="1"/>
  <c r="H218" i="1"/>
  <c r="F218" i="1"/>
  <c r="E218" i="1"/>
  <c r="P217" i="1"/>
  <c r="L217" i="1"/>
  <c r="H217" i="1"/>
  <c r="F217" i="1"/>
  <c r="E217" i="1"/>
  <c r="P216" i="1"/>
  <c r="L216" i="1"/>
  <c r="H216" i="1"/>
  <c r="F216" i="1"/>
  <c r="E216" i="1"/>
  <c r="P215" i="1"/>
  <c r="L215" i="1"/>
  <c r="H215" i="1"/>
  <c r="F215" i="1"/>
  <c r="E215" i="1"/>
  <c r="P214" i="1"/>
  <c r="L214" i="1"/>
  <c r="H214" i="1"/>
  <c r="F214" i="1"/>
  <c r="E214" i="1"/>
  <c r="P213" i="1"/>
  <c r="L213" i="1"/>
  <c r="H213" i="1"/>
  <c r="F213" i="1"/>
  <c r="E213" i="1"/>
  <c r="P212" i="1"/>
  <c r="L212" i="1"/>
  <c r="H212" i="1"/>
  <c r="F212" i="1"/>
  <c r="E212" i="1"/>
  <c r="P211" i="1"/>
  <c r="L211" i="1"/>
  <c r="H211" i="1"/>
  <c r="F211" i="1"/>
  <c r="E211" i="1"/>
  <c r="S209" i="1"/>
  <c r="L209" i="1"/>
  <c r="H209" i="1"/>
  <c r="E209" i="1"/>
  <c r="S208" i="1"/>
  <c r="P208" i="1"/>
  <c r="L208" i="1"/>
  <c r="H208" i="1"/>
  <c r="E208" i="1"/>
  <c r="S207" i="1"/>
  <c r="P207" i="1"/>
  <c r="L207" i="1"/>
  <c r="H207" i="1"/>
  <c r="E207" i="1"/>
  <c r="P205" i="1"/>
  <c r="L205" i="1"/>
  <c r="H205" i="1"/>
  <c r="F205" i="1"/>
  <c r="E205" i="1"/>
  <c r="L204" i="1"/>
  <c r="H204" i="1"/>
  <c r="F204" i="1"/>
  <c r="E204" i="1"/>
  <c r="P203" i="1"/>
  <c r="L203" i="1"/>
  <c r="H203" i="1"/>
  <c r="F203" i="1"/>
  <c r="E203" i="1"/>
  <c r="S202" i="1"/>
  <c r="P202" i="1"/>
  <c r="L202" i="1"/>
  <c r="H202" i="1"/>
  <c r="E202" i="1"/>
  <c r="E201" i="1" l="1"/>
  <c r="E206" i="1"/>
  <c r="F210" i="1"/>
  <c r="L210" i="1"/>
  <c r="F231" i="1"/>
  <c r="E210" i="1"/>
  <c r="E231" i="1"/>
  <c r="S236" i="1"/>
  <c r="K231" i="1"/>
  <c r="S210" i="1"/>
  <c r="G241" i="1"/>
  <c r="S239" i="1"/>
  <c r="O239" i="1"/>
  <c r="G211" i="1"/>
  <c r="G229" i="1"/>
  <c r="G232" i="1"/>
  <c r="O231" i="1"/>
  <c r="S231" i="1"/>
  <c r="O210" i="1"/>
  <c r="O201" i="1"/>
  <c r="V427" i="1"/>
  <c r="G203" i="1"/>
  <c r="G205" i="1"/>
  <c r="G213" i="1"/>
  <c r="G215" i="1"/>
  <c r="G217" i="1"/>
  <c r="G219" i="1"/>
  <c r="G221" i="1"/>
  <c r="G223" i="1"/>
  <c r="G225" i="1"/>
  <c r="G227" i="1"/>
  <c r="G234" i="1"/>
  <c r="G204" i="1"/>
  <c r="G212" i="1"/>
  <c r="G214" i="1"/>
  <c r="G216" i="1"/>
  <c r="G218" i="1"/>
  <c r="G220" i="1"/>
  <c r="G222" i="1"/>
  <c r="G224" i="1"/>
  <c r="G226" i="1"/>
  <c r="G228" i="1"/>
  <c r="G230" i="1"/>
  <c r="G233" i="1"/>
  <c r="G235" i="1"/>
  <c r="D202" i="1"/>
  <c r="D207" i="1"/>
  <c r="D209" i="1"/>
  <c r="D214" i="1"/>
  <c r="D216" i="1"/>
  <c r="D218" i="1"/>
  <c r="D220" i="1"/>
  <c r="D222" i="1"/>
  <c r="D228" i="1"/>
  <c r="D233" i="1"/>
  <c r="D235" i="1"/>
  <c r="D203" i="1"/>
  <c r="D205" i="1"/>
  <c r="D208" i="1"/>
  <c r="F236" i="1"/>
  <c r="G236" i="1" s="1"/>
  <c r="D211" i="1"/>
  <c r="D215" i="1"/>
  <c r="D217" i="1"/>
  <c r="D219" i="1"/>
  <c r="D221" i="1"/>
  <c r="D223" i="1"/>
  <c r="D227" i="1"/>
  <c r="D229" i="1"/>
  <c r="D232" i="1"/>
  <c r="I200" i="1"/>
  <c r="M200" i="1"/>
  <c r="J200" i="1"/>
  <c r="K200" i="1" s="1"/>
  <c r="N200" i="1"/>
  <c r="O200" i="1" s="1"/>
  <c r="Q200" i="1"/>
  <c r="D237" i="1"/>
  <c r="E239" i="1"/>
  <c r="F239" i="1"/>
  <c r="P206" i="1"/>
  <c r="P201" i="1"/>
  <c r="L231" i="1"/>
  <c r="P231" i="1"/>
  <c r="F202" i="1"/>
  <c r="D204" i="1"/>
  <c r="H206" i="1"/>
  <c r="L206" i="1"/>
  <c r="D213" i="1"/>
  <c r="D224" i="1"/>
  <c r="D226" i="1"/>
  <c r="D230" i="1"/>
  <c r="R206" i="1"/>
  <c r="S206" i="1" s="1"/>
  <c r="R201" i="1"/>
  <c r="S201" i="1" s="1"/>
  <c r="D225" i="1"/>
  <c r="H231" i="1"/>
  <c r="L201" i="1"/>
  <c r="H201" i="1"/>
  <c r="P210" i="1"/>
  <c r="D212" i="1"/>
  <c r="H210" i="1"/>
  <c r="D234" i="1"/>
  <c r="F207" i="1"/>
  <c r="F208" i="1"/>
  <c r="G208" i="1" s="1"/>
  <c r="F209" i="1"/>
  <c r="G209" i="1" s="1"/>
  <c r="G231" i="1" l="1"/>
  <c r="G210" i="1"/>
  <c r="E200" i="1"/>
  <c r="G207" i="1"/>
  <c r="F206" i="1"/>
  <c r="G206" i="1" s="1"/>
  <c r="D201" i="1"/>
  <c r="G239" i="1"/>
  <c r="D231" i="1"/>
  <c r="D210" i="1"/>
  <c r="D206" i="1"/>
  <c r="G202" i="1"/>
  <c r="F201" i="1"/>
  <c r="G201" i="1" s="1"/>
  <c r="L200" i="1"/>
  <c r="P200" i="1"/>
  <c r="H200" i="1"/>
  <c r="R200" i="1"/>
  <c r="F200" i="1" l="1"/>
  <c r="G200" i="1" s="1"/>
  <c r="D200" i="1"/>
  <c r="S200" i="1"/>
  <c r="D267" i="1"/>
  <c r="R102" i="1" l="1"/>
  <c r="Q102" i="1"/>
  <c r="P102" i="1"/>
  <c r="E102" i="1"/>
  <c r="F102" i="1"/>
  <c r="D102" i="1"/>
  <c r="Q135" i="1"/>
  <c r="P135" i="1"/>
  <c r="E135" i="1"/>
  <c r="F135" i="1"/>
  <c r="D135" i="1"/>
  <c r="R132" i="1"/>
  <c r="Q132" i="1"/>
  <c r="P132" i="1"/>
  <c r="E132" i="1"/>
  <c r="F132" i="1"/>
  <c r="D132" i="1"/>
  <c r="Q128" i="1"/>
  <c r="P128" i="1"/>
  <c r="G128" i="1"/>
  <c r="R125" i="1"/>
  <c r="Q125" i="1"/>
  <c r="P125" i="1"/>
  <c r="E125" i="1"/>
  <c r="F125" i="1"/>
  <c r="D125" i="1"/>
  <c r="Q117" i="1"/>
  <c r="P117" i="1"/>
  <c r="E117" i="1"/>
  <c r="F117" i="1"/>
  <c r="D117" i="1"/>
  <c r="R110" i="1"/>
  <c r="Q110" i="1"/>
  <c r="P110" i="1"/>
  <c r="F110" i="1"/>
  <c r="G110" i="1" s="1"/>
  <c r="R106" i="1"/>
  <c r="Q106" i="1"/>
  <c r="P106" i="1"/>
  <c r="E106" i="1"/>
  <c r="F106" i="1"/>
  <c r="D106" i="1"/>
  <c r="E279" i="1"/>
  <c r="S106" i="1" l="1"/>
  <c r="S110" i="1"/>
  <c r="S117" i="1"/>
  <c r="S125" i="1"/>
  <c r="S128" i="1"/>
  <c r="S132" i="1"/>
  <c r="S135" i="1"/>
  <c r="S102" i="1"/>
  <c r="G135" i="1"/>
  <c r="G132" i="1"/>
  <c r="G125" i="1"/>
  <c r="G117" i="1"/>
  <c r="F101" i="1"/>
  <c r="E101" i="1"/>
  <c r="G106" i="1"/>
  <c r="D101" i="1"/>
  <c r="G102" i="1"/>
  <c r="P101" i="1"/>
  <c r="R101" i="1"/>
  <c r="Q101" i="1"/>
  <c r="N182" i="1"/>
  <c r="M182" i="1"/>
  <c r="L182" i="1"/>
  <c r="J182" i="1"/>
  <c r="J181" i="1" s="1"/>
  <c r="H182" i="1"/>
  <c r="S101" i="1" l="1"/>
  <c r="G101" i="1"/>
  <c r="S151" i="1"/>
  <c r="E143" i="1" l="1"/>
  <c r="U151" i="1"/>
  <c r="T151" i="1"/>
  <c r="N151" i="1"/>
  <c r="M151" i="1"/>
  <c r="L151" i="1"/>
  <c r="J151" i="1"/>
  <c r="H151" i="1"/>
  <c r="D297" i="1"/>
  <c r="D295" i="1"/>
  <c r="D296" i="1"/>
  <c r="D292" i="1"/>
  <c r="D293" i="1"/>
  <c r="D294" i="1"/>
  <c r="P291" i="1"/>
  <c r="L291" i="1"/>
  <c r="H291" i="1"/>
  <c r="D290" i="1"/>
  <c r="D288" i="1"/>
  <c r="D289" i="1"/>
  <c r="D287" i="1"/>
  <c r="D286" i="1"/>
  <c r="D284" i="1"/>
  <c r="D285" i="1"/>
  <c r="D280" i="1"/>
  <c r="D282" i="1"/>
  <c r="D283" i="1"/>
  <c r="D278" i="1"/>
  <c r="D279" i="1"/>
  <c r="D277" i="1"/>
  <c r="P273" i="1"/>
  <c r="L273" i="1"/>
  <c r="D276" i="1"/>
  <c r="D274" i="1"/>
  <c r="D275" i="1"/>
  <c r="P270" i="1"/>
  <c r="D271" i="1"/>
  <c r="D272" i="1"/>
  <c r="D268" i="1"/>
  <c r="D266" i="1"/>
  <c r="D260" i="1"/>
  <c r="D261" i="1"/>
  <c r="D262" i="1"/>
  <c r="D263" i="1"/>
  <c r="D264" i="1"/>
  <c r="D265" i="1"/>
  <c r="D259" i="1"/>
  <c r="D256" i="1"/>
  <c r="D254" i="1"/>
  <c r="D253" i="1"/>
  <c r="D252" i="1"/>
  <c r="D251" i="1"/>
  <c r="D249" i="1"/>
  <c r="D248" i="1"/>
  <c r="D247" i="1"/>
  <c r="D246" i="1"/>
  <c r="H238" i="1" l="1"/>
  <c r="D270" i="1"/>
  <c r="P238" i="1"/>
  <c r="L238" i="1"/>
  <c r="D298" i="1"/>
  <c r="D273" i="1"/>
  <c r="D291" i="1"/>
  <c r="H169" i="1"/>
  <c r="D169" i="1" s="1"/>
  <c r="D168" i="1" s="1"/>
  <c r="F169" i="1"/>
  <c r="E169" i="1"/>
  <c r="E168" i="1" s="1"/>
  <c r="H167" i="1"/>
  <c r="D167" i="1" s="1"/>
  <c r="F167" i="1"/>
  <c r="E167" i="1"/>
  <c r="H166" i="1"/>
  <c r="D166" i="1" s="1"/>
  <c r="F166" i="1"/>
  <c r="E166" i="1"/>
  <c r="H164" i="1"/>
  <c r="D164" i="1" s="1"/>
  <c r="F164" i="1"/>
  <c r="E164" i="1"/>
  <c r="R162" i="1"/>
  <c r="J162" i="1"/>
  <c r="R160" i="1"/>
  <c r="S160" i="1" s="1"/>
  <c r="E160" i="1"/>
  <c r="D160" i="1"/>
  <c r="R159" i="1"/>
  <c r="S159" i="1" s="1"/>
  <c r="N159" i="1"/>
  <c r="O159" i="1" s="1"/>
  <c r="H159" i="1"/>
  <c r="D159" i="1" s="1"/>
  <c r="E159" i="1"/>
  <c r="F143" i="1"/>
  <c r="G143" i="1" s="1"/>
  <c r="D143" i="1"/>
  <c r="F142" i="1"/>
  <c r="E142" i="1"/>
  <c r="E141" i="1" s="1"/>
  <c r="D142" i="1"/>
  <c r="R138" i="1"/>
  <c r="N138" i="1"/>
  <c r="J138" i="1"/>
  <c r="F139" i="1"/>
  <c r="F138" i="1" s="1"/>
  <c r="H139" i="1"/>
  <c r="I139" i="1"/>
  <c r="L139" i="1"/>
  <c r="L138" i="1" s="1"/>
  <c r="M139" i="1"/>
  <c r="P139" i="1"/>
  <c r="P138" i="1" s="1"/>
  <c r="S139" i="1"/>
  <c r="R98" i="1"/>
  <c r="Q98" i="1"/>
  <c r="N98" i="1"/>
  <c r="J98" i="1"/>
  <c r="D100" i="1"/>
  <c r="P99" i="1"/>
  <c r="P98" i="1" s="1"/>
  <c r="M99" i="1"/>
  <c r="L99" i="1"/>
  <c r="I99" i="1"/>
  <c r="I98" i="1" s="1"/>
  <c r="H99" i="1"/>
  <c r="H98" i="1" s="1"/>
  <c r="F99" i="1"/>
  <c r="J77" i="1"/>
  <c r="M93" i="1"/>
  <c r="L93" i="1"/>
  <c r="I93" i="1"/>
  <c r="H93" i="1"/>
  <c r="D93" i="1" s="1"/>
  <c r="F93" i="1"/>
  <c r="M92" i="1"/>
  <c r="L92" i="1"/>
  <c r="I92" i="1"/>
  <c r="H92" i="1"/>
  <c r="D92" i="1" s="1"/>
  <c r="F92" i="1"/>
  <c r="M91" i="1"/>
  <c r="L91" i="1"/>
  <c r="I91" i="1"/>
  <c r="H91" i="1"/>
  <c r="D91" i="1" s="1"/>
  <c r="F91" i="1"/>
  <c r="M90" i="1"/>
  <c r="L90" i="1"/>
  <c r="I90" i="1"/>
  <c r="H90" i="1"/>
  <c r="D90" i="1" s="1"/>
  <c r="F90" i="1"/>
  <c r="I89" i="1"/>
  <c r="H89" i="1"/>
  <c r="F89" i="1"/>
  <c r="M88" i="1"/>
  <c r="L88" i="1"/>
  <c r="I88" i="1"/>
  <c r="H88" i="1"/>
  <c r="F88" i="1"/>
  <c r="M87" i="1"/>
  <c r="L87" i="1"/>
  <c r="I87" i="1"/>
  <c r="H87" i="1"/>
  <c r="F87" i="1"/>
  <c r="Q86" i="1"/>
  <c r="S86" i="1" s="1"/>
  <c r="M86" i="1"/>
  <c r="L86" i="1"/>
  <c r="I86" i="1"/>
  <c r="H86" i="1"/>
  <c r="F86" i="1"/>
  <c r="M85" i="1"/>
  <c r="L85" i="1"/>
  <c r="I85" i="1"/>
  <c r="H85" i="1"/>
  <c r="F85" i="1"/>
  <c r="S84" i="1"/>
  <c r="M84" i="1"/>
  <c r="L84" i="1"/>
  <c r="I84" i="1"/>
  <c r="H84" i="1"/>
  <c r="F84" i="1"/>
  <c r="M83" i="1"/>
  <c r="L83" i="1"/>
  <c r="I83" i="1"/>
  <c r="H83" i="1"/>
  <c r="M82" i="1"/>
  <c r="L82" i="1"/>
  <c r="I82" i="1"/>
  <c r="H82" i="1"/>
  <c r="F82" i="1"/>
  <c r="M81" i="1"/>
  <c r="L81" i="1"/>
  <c r="I81" i="1"/>
  <c r="H81" i="1"/>
  <c r="F81" i="1"/>
  <c r="Q80" i="1"/>
  <c r="M80" i="1"/>
  <c r="L80" i="1"/>
  <c r="I80" i="1"/>
  <c r="H80" i="1"/>
  <c r="F80" i="1"/>
  <c r="M79" i="1"/>
  <c r="L79" i="1"/>
  <c r="I79" i="1"/>
  <c r="H79" i="1"/>
  <c r="F79" i="1"/>
  <c r="M78" i="1"/>
  <c r="L78" i="1"/>
  <c r="L77" i="1" s="1"/>
  <c r="I78" i="1"/>
  <c r="H78" i="1"/>
  <c r="F78" i="1"/>
  <c r="S76" i="1"/>
  <c r="M76" i="1"/>
  <c r="L76" i="1"/>
  <c r="I76" i="1"/>
  <c r="H76" i="1"/>
  <c r="D76" i="1" s="1"/>
  <c r="F76" i="1"/>
  <c r="S75" i="1"/>
  <c r="P75" i="1"/>
  <c r="P74" i="1" s="1"/>
  <c r="M75" i="1"/>
  <c r="L75" i="1"/>
  <c r="I75" i="1"/>
  <c r="E75" i="1" s="1"/>
  <c r="H75" i="1"/>
  <c r="F75" i="1"/>
  <c r="R74" i="1"/>
  <c r="N74" i="1"/>
  <c r="J74" i="1"/>
  <c r="S73" i="1"/>
  <c r="P73" i="1"/>
  <c r="P72" i="1" s="1"/>
  <c r="M73" i="1"/>
  <c r="L73" i="1"/>
  <c r="L72" i="1" s="1"/>
  <c r="I73" i="1"/>
  <c r="E73" i="1" s="1"/>
  <c r="E72" i="1" s="1"/>
  <c r="H73" i="1"/>
  <c r="D73" i="1" s="1"/>
  <c r="D72" i="1" s="1"/>
  <c r="F73" i="1"/>
  <c r="R72" i="1"/>
  <c r="N72" i="1"/>
  <c r="J72" i="1"/>
  <c r="H70" i="1"/>
  <c r="D70" i="1" s="1"/>
  <c r="F70" i="1"/>
  <c r="E70" i="1"/>
  <c r="H69" i="1"/>
  <c r="D69" i="1" s="1"/>
  <c r="F69" i="1"/>
  <c r="E69" i="1"/>
  <c r="H68" i="1"/>
  <c r="D68" i="1" s="1"/>
  <c r="F68" i="1"/>
  <c r="E68" i="1"/>
  <c r="H67" i="1"/>
  <c r="D67" i="1" s="1"/>
  <c r="F67" i="1"/>
  <c r="E67" i="1"/>
  <c r="H66" i="1"/>
  <c r="F66" i="1"/>
  <c r="E66" i="1"/>
  <c r="F100" i="1"/>
  <c r="G100" i="1" s="1"/>
  <c r="Q63" i="1"/>
  <c r="S63" i="1" s="1"/>
  <c r="P63" i="1"/>
  <c r="N63" i="1"/>
  <c r="M63" i="1"/>
  <c r="L63" i="1"/>
  <c r="I63" i="1"/>
  <c r="J63" i="1"/>
  <c r="H64" i="1"/>
  <c r="H63" i="1" s="1"/>
  <c r="F64" i="1"/>
  <c r="E64" i="1"/>
  <c r="E63" i="1" s="1"/>
  <c r="L51" i="1"/>
  <c r="F51" i="1"/>
  <c r="E51" i="1"/>
  <c r="E48" i="1"/>
  <c r="F48" i="1"/>
  <c r="D48" i="1"/>
  <c r="E441" i="1"/>
  <c r="G441" i="1" s="1"/>
  <c r="E440" i="1"/>
  <c r="G440" i="1" s="1"/>
  <c r="E438" i="1"/>
  <c r="G438" i="1" s="1"/>
  <c r="E437" i="1"/>
  <c r="G437" i="1" s="1"/>
  <c r="E436" i="1"/>
  <c r="G436" i="1" s="1"/>
  <c r="D436" i="1"/>
  <c r="E435" i="1"/>
  <c r="S80" i="1" l="1"/>
  <c r="Q77" i="1"/>
  <c r="M77" i="1"/>
  <c r="F65" i="1"/>
  <c r="E65" i="1"/>
  <c r="D66" i="1"/>
  <c r="D65" i="1" s="1"/>
  <c r="H65" i="1"/>
  <c r="S78" i="1"/>
  <c r="S77" i="1"/>
  <c r="G48" i="1"/>
  <c r="O63" i="1"/>
  <c r="O65" i="1"/>
  <c r="F74" i="1"/>
  <c r="D141" i="1"/>
  <c r="G435" i="1"/>
  <c r="G64" i="1"/>
  <c r="F63" i="1"/>
  <c r="G73" i="1"/>
  <c r="F72" i="1"/>
  <c r="S98" i="1"/>
  <c r="G142" i="1"/>
  <c r="F141" i="1"/>
  <c r="G169" i="1"/>
  <c r="F98" i="1"/>
  <c r="G75" i="1"/>
  <c r="G51" i="1"/>
  <c r="S65" i="1"/>
  <c r="S162" i="1"/>
  <c r="G164" i="1"/>
  <c r="G67" i="1"/>
  <c r="G69" i="1"/>
  <c r="G166" i="1"/>
  <c r="G66" i="1"/>
  <c r="G68" i="1"/>
  <c r="G70" i="1"/>
  <c r="G167" i="1"/>
  <c r="M72" i="1"/>
  <c r="M138" i="1"/>
  <c r="D238" i="1"/>
  <c r="P62" i="1"/>
  <c r="D51" i="1"/>
  <c r="H74" i="1"/>
  <c r="L74" i="1"/>
  <c r="H72" i="1"/>
  <c r="H77" i="1"/>
  <c r="F83" i="1"/>
  <c r="F77" i="1" s="1"/>
  <c r="D84" i="1"/>
  <c r="D79" i="1"/>
  <c r="D87" i="1"/>
  <c r="D89" i="1"/>
  <c r="D99" i="1"/>
  <c r="D98" i="1" s="1"/>
  <c r="Q138" i="1"/>
  <c r="S138" i="1" s="1"/>
  <c r="L98" i="1"/>
  <c r="D64" i="1"/>
  <c r="D63" i="1" s="1"/>
  <c r="E76" i="1"/>
  <c r="G76" i="1" s="1"/>
  <c r="E78" i="1"/>
  <c r="E81" i="1"/>
  <c r="E83" i="1"/>
  <c r="E86" i="1"/>
  <c r="G86" i="1" s="1"/>
  <c r="E91" i="1"/>
  <c r="G91" i="1" s="1"/>
  <c r="E93" i="1"/>
  <c r="G93" i="1" s="1"/>
  <c r="M98" i="1"/>
  <c r="D139" i="1"/>
  <c r="D138" i="1" s="1"/>
  <c r="H138" i="1"/>
  <c r="I138" i="1"/>
  <c r="F159" i="1"/>
  <c r="G159" i="1" s="1"/>
  <c r="F160" i="1"/>
  <c r="G160" i="1" s="1"/>
  <c r="E139" i="1"/>
  <c r="D80" i="1"/>
  <c r="D88" i="1"/>
  <c r="I72" i="1"/>
  <c r="Q72" i="1"/>
  <c r="S72" i="1" s="1"/>
  <c r="O77" i="1"/>
  <c r="E90" i="1"/>
  <c r="G90" i="1" s="1"/>
  <c r="E92" i="1"/>
  <c r="G92" i="1" s="1"/>
  <c r="E99" i="1"/>
  <c r="D78" i="1"/>
  <c r="D81" i="1"/>
  <c r="D83" i="1"/>
  <c r="D86" i="1"/>
  <c r="Q74" i="1"/>
  <c r="S74" i="1" s="1"/>
  <c r="D75" i="1"/>
  <c r="D74" i="1" s="1"/>
  <c r="I74" i="1"/>
  <c r="M74" i="1"/>
  <c r="E82" i="1"/>
  <c r="G82" i="1" s="1"/>
  <c r="D82" i="1"/>
  <c r="E85" i="1"/>
  <c r="G85" i="1" s="1"/>
  <c r="D85" i="1"/>
  <c r="I77" i="1"/>
  <c r="E79" i="1"/>
  <c r="G79" i="1" s="1"/>
  <c r="E80" i="1"/>
  <c r="G80" i="1" s="1"/>
  <c r="E84" i="1"/>
  <c r="G84" i="1" s="1"/>
  <c r="E87" i="1"/>
  <c r="G87" i="1" s="1"/>
  <c r="E88" i="1"/>
  <c r="G88" i="1" s="1"/>
  <c r="E89" i="1"/>
  <c r="G89" i="1" s="1"/>
  <c r="P442" i="1"/>
  <c r="L442" i="1"/>
  <c r="H442" i="1"/>
  <c r="F442" i="1"/>
  <c r="E442" i="1"/>
  <c r="E428" i="1" s="1"/>
  <c r="P439" i="1"/>
  <c r="L439" i="1"/>
  <c r="H439" i="1"/>
  <c r="F439" i="1"/>
  <c r="F428" i="1" s="1"/>
  <c r="E439" i="1"/>
  <c r="L428" i="1" l="1"/>
  <c r="L427" i="1" s="1"/>
  <c r="D77" i="1"/>
  <c r="G81" i="1"/>
  <c r="E77" i="1"/>
  <c r="P428" i="1"/>
  <c r="P427" i="1" s="1"/>
  <c r="G65" i="1"/>
  <c r="F62" i="1"/>
  <c r="G99" i="1"/>
  <c r="E98" i="1"/>
  <c r="G98" i="1" s="1"/>
  <c r="G139" i="1"/>
  <c r="E138" i="1"/>
  <c r="G78" i="1"/>
  <c r="D62" i="1"/>
  <c r="E74" i="1"/>
  <c r="G74" i="1" s="1"/>
  <c r="G439" i="1"/>
  <c r="G442" i="1"/>
  <c r="G63" i="1"/>
  <c r="G83" i="1"/>
  <c r="H428" i="1"/>
  <c r="D439" i="1"/>
  <c r="G72" i="1"/>
  <c r="D442" i="1"/>
  <c r="D428" i="1" l="1"/>
  <c r="G428" i="1"/>
  <c r="E62" i="1"/>
  <c r="G77" i="1"/>
  <c r="I427" i="1"/>
  <c r="H427" i="1"/>
  <c r="E457" i="1"/>
  <c r="D457" i="1"/>
  <c r="D444" i="1" s="1"/>
  <c r="D427" i="1" l="1"/>
  <c r="G456" i="1"/>
  <c r="G457" i="1"/>
  <c r="J427" i="1"/>
  <c r="Q455" i="1"/>
  <c r="S455" i="1" s="1"/>
  <c r="M455" i="1"/>
  <c r="O455" i="1" s="1"/>
  <c r="E455" i="1"/>
  <c r="G455" i="1" s="1"/>
  <c r="Q454" i="1"/>
  <c r="S454" i="1" s="1"/>
  <c r="M454" i="1"/>
  <c r="O454" i="1" s="1"/>
  <c r="E454" i="1"/>
  <c r="G454" i="1" s="1"/>
  <c r="Q453" i="1"/>
  <c r="S453" i="1" s="1"/>
  <c r="M453" i="1"/>
  <c r="O453" i="1" s="1"/>
  <c r="E453" i="1"/>
  <c r="G453" i="1" s="1"/>
  <c r="Q452" i="1"/>
  <c r="S452" i="1" s="1"/>
  <c r="M452" i="1"/>
  <c r="O452" i="1" s="1"/>
  <c r="E452" i="1"/>
  <c r="G452" i="1" s="1"/>
  <c r="Q451" i="1"/>
  <c r="S451" i="1" s="1"/>
  <c r="M451" i="1"/>
  <c r="O451" i="1" s="1"/>
  <c r="E451" i="1"/>
  <c r="G451" i="1" s="1"/>
  <c r="Q450" i="1"/>
  <c r="S450" i="1" s="1"/>
  <c r="M450" i="1"/>
  <c r="O450" i="1" s="1"/>
  <c r="E450" i="1"/>
  <c r="G450" i="1" s="1"/>
  <c r="Q449" i="1"/>
  <c r="S449" i="1" s="1"/>
  <c r="M449" i="1"/>
  <c r="O449" i="1" s="1"/>
  <c r="E449" i="1"/>
  <c r="G449" i="1" s="1"/>
  <c r="Q448" i="1"/>
  <c r="S448" i="1" s="1"/>
  <c r="M448" i="1"/>
  <c r="O448" i="1" s="1"/>
  <c r="E448" i="1"/>
  <c r="G448" i="1" s="1"/>
  <c r="Q447" i="1"/>
  <c r="S447" i="1" s="1"/>
  <c r="M447" i="1"/>
  <c r="O447" i="1" s="1"/>
  <c r="E447" i="1"/>
  <c r="G447" i="1" s="1"/>
  <c r="Q446" i="1"/>
  <c r="M446" i="1"/>
  <c r="E446" i="1"/>
  <c r="G446" i="1" s="1"/>
  <c r="Q445" i="1"/>
  <c r="E445" i="1"/>
  <c r="E444" i="1" s="1"/>
  <c r="E427" i="1" s="1"/>
  <c r="Q444" i="1" l="1"/>
  <c r="M444" i="1"/>
  <c r="N446" i="1"/>
  <c r="N444" i="1" s="1"/>
  <c r="R446" i="1"/>
  <c r="R444" i="1" s="1"/>
  <c r="G445" i="1"/>
  <c r="S445" i="1"/>
  <c r="O445" i="1"/>
  <c r="R425" i="1"/>
  <c r="Q425" i="1"/>
  <c r="P425" i="1"/>
  <c r="N425" i="1"/>
  <c r="M425" i="1"/>
  <c r="L425" i="1"/>
  <c r="I425" i="1"/>
  <c r="J425" i="1"/>
  <c r="H425" i="1"/>
  <c r="R423" i="1"/>
  <c r="Q423" i="1"/>
  <c r="M423" i="1"/>
  <c r="L423" i="1"/>
  <c r="I423" i="1"/>
  <c r="J423" i="1"/>
  <c r="H423" i="1"/>
  <c r="F424" i="1"/>
  <c r="F423" i="1" s="1"/>
  <c r="F426" i="1"/>
  <c r="F425" i="1" s="1"/>
  <c r="E424" i="1"/>
  <c r="E423" i="1" s="1"/>
  <c r="E426" i="1"/>
  <c r="E425" i="1" s="1"/>
  <c r="D424" i="1"/>
  <c r="D423" i="1" s="1"/>
  <c r="D426" i="1"/>
  <c r="D425" i="1" s="1"/>
  <c r="R181" i="1"/>
  <c r="Q181" i="1"/>
  <c r="P181" i="1"/>
  <c r="N181" i="1"/>
  <c r="M181" i="1"/>
  <c r="L181" i="1"/>
  <c r="H181" i="1"/>
  <c r="I181" i="1"/>
  <c r="E183" i="1"/>
  <c r="E182" i="1" s="1"/>
  <c r="E181" i="1" s="1"/>
  <c r="E184" i="1"/>
  <c r="D183" i="1"/>
  <c r="D182" i="1" s="1"/>
  <c r="D184" i="1"/>
  <c r="F183" i="1"/>
  <c r="F184" i="1"/>
  <c r="G184" i="1" s="1"/>
  <c r="G185" i="1"/>
  <c r="G186" i="1"/>
  <c r="G187" i="1"/>
  <c r="G188" i="1"/>
  <c r="G189" i="1"/>
  <c r="Q168" i="1"/>
  <c r="S168" i="1" s="1"/>
  <c r="P168" i="1"/>
  <c r="N168" i="1"/>
  <c r="M168" i="1"/>
  <c r="L168" i="1"/>
  <c r="I168" i="1"/>
  <c r="I165" i="1" s="1"/>
  <c r="J168" i="1"/>
  <c r="H168" i="1"/>
  <c r="H165" i="1" s="1"/>
  <c r="R157" i="1"/>
  <c r="R156" i="1" s="1"/>
  <c r="Q157" i="1"/>
  <c r="Q156" i="1" s="1"/>
  <c r="P157" i="1"/>
  <c r="P156" i="1" s="1"/>
  <c r="N157" i="1"/>
  <c r="M157" i="1"/>
  <c r="M156" i="1" s="1"/>
  <c r="L157" i="1"/>
  <c r="L156" i="1" s="1"/>
  <c r="I157" i="1"/>
  <c r="I156" i="1" s="1"/>
  <c r="J157" i="1"/>
  <c r="H157" i="1"/>
  <c r="H156" i="1" s="1"/>
  <c r="F158" i="1"/>
  <c r="F157" i="1" s="1"/>
  <c r="F156" i="1" s="1"/>
  <c r="E158" i="1"/>
  <c r="E157" i="1" s="1"/>
  <c r="E156" i="1" s="1"/>
  <c r="D158" i="1"/>
  <c r="D157" i="1" s="1"/>
  <c r="D156" i="1" s="1"/>
  <c r="R427" i="1" l="1"/>
  <c r="N427" i="1"/>
  <c r="F182" i="1"/>
  <c r="F181" i="1" s="1"/>
  <c r="D181" i="1"/>
  <c r="S446" i="1"/>
  <c r="O446" i="1"/>
  <c r="S423" i="1"/>
  <c r="K157" i="1"/>
  <c r="J156" i="1"/>
  <c r="K156" i="1" s="1"/>
  <c r="O157" i="1"/>
  <c r="N156" i="1"/>
  <c r="O156" i="1" s="1"/>
  <c r="G183" i="1"/>
  <c r="D422" i="1"/>
  <c r="E422" i="1"/>
  <c r="F422" i="1"/>
  <c r="O444" i="1"/>
  <c r="M427" i="1"/>
  <c r="S444" i="1"/>
  <c r="Q427" i="1"/>
  <c r="S427" i="1" s="1"/>
  <c r="S157" i="1"/>
  <c r="S181" i="1"/>
  <c r="O423" i="1"/>
  <c r="S425" i="1"/>
  <c r="G193" i="1"/>
  <c r="G424" i="1"/>
  <c r="G158" i="1"/>
  <c r="G194" i="1"/>
  <c r="G192" i="1"/>
  <c r="G426" i="1"/>
  <c r="S156" i="1"/>
  <c r="N165" i="1"/>
  <c r="G444" i="1"/>
  <c r="L422" i="1"/>
  <c r="H422" i="1"/>
  <c r="D165" i="1"/>
  <c r="H162" i="1"/>
  <c r="H161" i="1" s="1"/>
  <c r="E165" i="1"/>
  <c r="I162" i="1"/>
  <c r="I161" i="1" s="1"/>
  <c r="I422" i="1"/>
  <c r="R422" i="1"/>
  <c r="N422" i="1"/>
  <c r="P422" i="1"/>
  <c r="Q422" i="1"/>
  <c r="M422" i="1"/>
  <c r="J422" i="1"/>
  <c r="J161" i="1"/>
  <c r="M161" i="1"/>
  <c r="P161" i="1"/>
  <c r="R161" i="1"/>
  <c r="F168" i="1"/>
  <c r="L161" i="1"/>
  <c r="Q161" i="1"/>
  <c r="G157" i="1"/>
  <c r="R141" i="1"/>
  <c r="Q141" i="1"/>
  <c r="P141" i="1"/>
  <c r="N141" i="1"/>
  <c r="M141" i="1"/>
  <c r="L141" i="1"/>
  <c r="I141" i="1"/>
  <c r="J141" i="1"/>
  <c r="H141" i="1"/>
  <c r="F152" i="1"/>
  <c r="F153" i="1"/>
  <c r="F154" i="1"/>
  <c r="F155" i="1"/>
  <c r="E152" i="1"/>
  <c r="E153" i="1"/>
  <c r="E154" i="1"/>
  <c r="E155" i="1"/>
  <c r="D152" i="1"/>
  <c r="D153" i="1"/>
  <c r="D154" i="1"/>
  <c r="D155" i="1"/>
  <c r="R144" i="1"/>
  <c r="Q144" i="1"/>
  <c r="P144" i="1"/>
  <c r="N144" i="1"/>
  <c r="M144" i="1"/>
  <c r="L144" i="1"/>
  <c r="J144" i="1"/>
  <c r="I144" i="1"/>
  <c r="H144" i="1"/>
  <c r="E144" i="1"/>
  <c r="F144" i="1"/>
  <c r="D144" i="1"/>
  <c r="N62" i="1"/>
  <c r="M62" i="1"/>
  <c r="L62" i="1"/>
  <c r="R62" i="1"/>
  <c r="Q62" i="1"/>
  <c r="J62" i="1"/>
  <c r="I62" i="1"/>
  <c r="H62" i="1"/>
  <c r="R57" i="1"/>
  <c r="Q57" i="1"/>
  <c r="P57" i="1"/>
  <c r="N57" i="1"/>
  <c r="M57" i="1"/>
  <c r="L57" i="1"/>
  <c r="I57" i="1"/>
  <c r="J57" i="1"/>
  <c r="H57" i="1"/>
  <c r="R55" i="1"/>
  <c r="Q55" i="1"/>
  <c r="P55" i="1"/>
  <c r="N55" i="1"/>
  <c r="M55" i="1"/>
  <c r="L55" i="1"/>
  <c r="I55" i="1"/>
  <c r="J55" i="1"/>
  <c r="H55" i="1"/>
  <c r="F56" i="1"/>
  <c r="F55" i="1" s="1"/>
  <c r="F58" i="1"/>
  <c r="F57" i="1" s="1"/>
  <c r="E58" i="1"/>
  <c r="E57" i="1" s="1"/>
  <c r="E54" i="1" s="1"/>
  <c r="D56" i="1"/>
  <c r="D55" i="1" s="1"/>
  <c r="D58" i="1"/>
  <c r="D57" i="1" s="1"/>
  <c r="O427" i="1" l="1"/>
  <c r="E162" i="1"/>
  <c r="E161" i="1" s="1"/>
  <c r="N162" i="1"/>
  <c r="O162" i="1" s="1"/>
  <c r="F427" i="1"/>
  <c r="G427" i="1" s="1"/>
  <c r="D162" i="1"/>
  <c r="D161" i="1" s="1"/>
  <c r="G182" i="1"/>
  <c r="F54" i="1"/>
  <c r="S62" i="1"/>
  <c r="D151" i="1"/>
  <c r="E151" i="1"/>
  <c r="F151" i="1"/>
  <c r="D54" i="1"/>
  <c r="D140" i="1"/>
  <c r="E140" i="1"/>
  <c r="S55" i="1"/>
  <c r="G144" i="1"/>
  <c r="S144" i="1"/>
  <c r="S161" i="1"/>
  <c r="O422" i="1"/>
  <c r="S422" i="1"/>
  <c r="S57" i="1"/>
  <c r="G138" i="1"/>
  <c r="O62" i="1"/>
  <c r="S141" i="1"/>
  <c r="G168" i="1"/>
  <c r="G56" i="1"/>
  <c r="G155" i="1"/>
  <c r="G181" i="1"/>
  <c r="G425" i="1"/>
  <c r="G58" i="1"/>
  <c r="G154" i="1"/>
  <c r="G423" i="1"/>
  <c r="G156" i="1"/>
  <c r="F165" i="1"/>
  <c r="F162" i="1" s="1"/>
  <c r="I140" i="1"/>
  <c r="M140" i="1"/>
  <c r="P140" i="1"/>
  <c r="R140" i="1"/>
  <c r="J140" i="1"/>
  <c r="L140" i="1"/>
  <c r="N140" i="1"/>
  <c r="Q140" i="1"/>
  <c r="H140" i="1"/>
  <c r="G141" i="1"/>
  <c r="J54" i="1"/>
  <c r="L54" i="1"/>
  <c r="N54" i="1"/>
  <c r="Q54" i="1"/>
  <c r="H54" i="1"/>
  <c r="I54" i="1"/>
  <c r="M54" i="1"/>
  <c r="P54" i="1"/>
  <c r="G57" i="1"/>
  <c r="R54" i="1"/>
  <c r="S54" i="1" s="1"/>
  <c r="D50" i="1"/>
  <c r="D49" i="1" s="1"/>
  <c r="N161" i="1" l="1"/>
  <c r="O161" i="1" s="1"/>
  <c r="G151" i="1"/>
  <c r="G165" i="1"/>
  <c r="F161" i="1"/>
  <c r="G161" i="1" s="1"/>
  <c r="F140" i="1"/>
  <c r="G55" i="1"/>
  <c r="S140" i="1"/>
  <c r="G162" i="1"/>
  <c r="G422" i="1"/>
  <c r="G62" i="1"/>
  <c r="G54" i="1"/>
  <c r="R52" i="1"/>
  <c r="Q52" i="1"/>
  <c r="P52" i="1"/>
  <c r="N52" i="1"/>
  <c r="M52" i="1"/>
  <c r="L52" i="1"/>
  <c r="I52" i="1"/>
  <c r="J52" i="1"/>
  <c r="H52" i="1"/>
  <c r="E53" i="1"/>
  <c r="D53" i="1"/>
  <c r="D52" i="1" s="1"/>
  <c r="R49" i="1"/>
  <c r="Q49" i="1"/>
  <c r="P49" i="1"/>
  <c r="N49" i="1"/>
  <c r="M49" i="1"/>
  <c r="L49" i="1"/>
  <c r="I49" i="1"/>
  <c r="J49" i="1"/>
  <c r="H49" i="1"/>
  <c r="E50" i="1"/>
  <c r="E49" i="1" s="1"/>
  <c r="R47" i="1"/>
  <c r="Q47" i="1"/>
  <c r="P47" i="1"/>
  <c r="N47" i="1"/>
  <c r="M47" i="1"/>
  <c r="L47" i="1"/>
  <c r="I47" i="1"/>
  <c r="H47" i="1"/>
  <c r="E47" i="1"/>
  <c r="F47" i="1"/>
  <c r="D47" i="1"/>
  <c r="F299" i="1"/>
  <c r="E299" i="1"/>
  <c r="F298" i="1"/>
  <c r="E298" i="1"/>
  <c r="R291" i="1"/>
  <c r="Q291" i="1"/>
  <c r="N291" i="1"/>
  <c r="M291" i="1"/>
  <c r="J291" i="1"/>
  <c r="I291" i="1"/>
  <c r="F292" i="1"/>
  <c r="F293" i="1"/>
  <c r="F294" i="1"/>
  <c r="F295" i="1"/>
  <c r="F296" i="1"/>
  <c r="F297" i="1"/>
  <c r="E292" i="1"/>
  <c r="E293" i="1"/>
  <c r="E294" i="1"/>
  <c r="E295" i="1"/>
  <c r="E296" i="1"/>
  <c r="E297" i="1"/>
  <c r="F291" i="1"/>
  <c r="E291" i="1"/>
  <c r="N280" i="1"/>
  <c r="M280" i="1"/>
  <c r="J280" i="1"/>
  <c r="I280" i="1"/>
  <c r="E283" i="1"/>
  <c r="E282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G283" i="1" s="1"/>
  <c r="F282" i="1"/>
  <c r="G282" i="1" s="1"/>
  <c r="R273" i="1"/>
  <c r="Q273" i="1"/>
  <c r="N273" i="1"/>
  <c r="M273" i="1"/>
  <c r="J273" i="1"/>
  <c r="F273" i="1" s="1"/>
  <c r="I273" i="1"/>
  <c r="F279" i="1"/>
  <c r="G279" i="1" s="1"/>
  <c r="F278" i="1"/>
  <c r="E278" i="1"/>
  <c r="F277" i="1"/>
  <c r="E277" i="1"/>
  <c r="F276" i="1"/>
  <c r="E276" i="1"/>
  <c r="F275" i="1"/>
  <c r="E275" i="1"/>
  <c r="F274" i="1"/>
  <c r="E274" i="1"/>
  <c r="E273" i="1"/>
  <c r="R270" i="1"/>
  <c r="Q270" i="1"/>
  <c r="N270" i="1"/>
  <c r="M270" i="1"/>
  <c r="J270" i="1"/>
  <c r="I270" i="1"/>
  <c r="F272" i="1"/>
  <c r="E272" i="1"/>
  <c r="F271" i="1"/>
  <c r="E271" i="1"/>
  <c r="F270" i="1"/>
  <c r="E270" i="1"/>
  <c r="N258" i="1"/>
  <c r="M258" i="1"/>
  <c r="J258" i="1"/>
  <c r="I258" i="1"/>
  <c r="E25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J255" i="1"/>
  <c r="I255" i="1"/>
  <c r="F256" i="1"/>
  <c r="E256" i="1"/>
  <c r="F255" i="1"/>
  <c r="E255" i="1"/>
  <c r="F254" i="1"/>
  <c r="E254" i="1"/>
  <c r="F253" i="1"/>
  <c r="E253" i="1"/>
  <c r="F252" i="1"/>
  <c r="E252" i="1"/>
  <c r="R251" i="1"/>
  <c r="Q251" i="1"/>
  <c r="N251" i="1"/>
  <c r="M251" i="1"/>
  <c r="J251" i="1"/>
  <c r="I251" i="1"/>
  <c r="E251" i="1" s="1"/>
  <c r="N249" i="1"/>
  <c r="J249" i="1"/>
  <c r="M249" i="1"/>
  <c r="I249" i="1"/>
  <c r="D46" i="1" l="1"/>
  <c r="S273" i="1"/>
  <c r="O280" i="1"/>
  <c r="S280" i="1"/>
  <c r="G291" i="1"/>
  <c r="S291" i="1"/>
  <c r="G298" i="1"/>
  <c r="S298" i="1"/>
  <c r="H46" i="1"/>
  <c r="K47" i="1"/>
  <c r="S47" i="1"/>
  <c r="S49" i="1"/>
  <c r="K251" i="1"/>
  <c r="O251" i="1"/>
  <c r="S251" i="1"/>
  <c r="O255" i="1"/>
  <c r="S255" i="1"/>
  <c r="K258" i="1"/>
  <c r="O258" i="1"/>
  <c r="S258" i="1"/>
  <c r="G270" i="1"/>
  <c r="S270" i="1"/>
  <c r="G273" i="1"/>
  <c r="O273" i="1"/>
  <c r="G47" i="1"/>
  <c r="G53" i="1"/>
  <c r="E52" i="1"/>
  <c r="E46" i="1" s="1"/>
  <c r="O52" i="1"/>
  <c r="G140" i="1"/>
  <c r="K249" i="1"/>
  <c r="G259" i="1"/>
  <c r="O47" i="1"/>
  <c r="O249" i="1"/>
  <c r="G252" i="1"/>
  <c r="G253" i="1"/>
  <c r="G254" i="1"/>
  <c r="G255" i="1"/>
  <c r="G256" i="1"/>
  <c r="G271" i="1"/>
  <c r="G272" i="1"/>
  <c r="G284" i="1"/>
  <c r="G285" i="1"/>
  <c r="G286" i="1"/>
  <c r="G287" i="1"/>
  <c r="G288" i="1"/>
  <c r="G289" i="1"/>
  <c r="G290" i="1"/>
  <c r="G299" i="1"/>
  <c r="G296" i="1"/>
  <c r="G294" i="1"/>
  <c r="G292" i="1"/>
  <c r="G260" i="1"/>
  <c r="G261" i="1"/>
  <c r="G262" i="1"/>
  <c r="G263" i="1"/>
  <c r="G264" i="1"/>
  <c r="G265" i="1"/>
  <c r="G266" i="1"/>
  <c r="G267" i="1"/>
  <c r="G268" i="1"/>
  <c r="G274" i="1"/>
  <c r="G275" i="1"/>
  <c r="G276" i="1"/>
  <c r="G277" i="1"/>
  <c r="G278" i="1"/>
  <c r="G297" i="1"/>
  <c r="G295" i="1"/>
  <c r="G293" i="1"/>
  <c r="F49" i="1"/>
  <c r="F46" i="1" s="1"/>
  <c r="E280" i="1"/>
  <c r="F280" i="1"/>
  <c r="F258" i="1"/>
  <c r="E258" i="1"/>
  <c r="E249" i="1"/>
  <c r="F249" i="1"/>
  <c r="J46" i="1"/>
  <c r="M46" i="1"/>
  <c r="P46" i="1"/>
  <c r="R46" i="1"/>
  <c r="I46" i="1"/>
  <c r="L46" i="1"/>
  <c r="N46" i="1"/>
  <c r="Q46" i="1"/>
  <c r="F251" i="1"/>
  <c r="G251" i="1" s="1"/>
  <c r="G49" i="1" l="1"/>
  <c r="G280" i="1"/>
  <c r="O46" i="1"/>
  <c r="G52" i="1"/>
  <c r="G249" i="1"/>
  <c r="K46" i="1"/>
  <c r="S46" i="1"/>
  <c r="G258" i="1"/>
  <c r="F250" i="1"/>
  <c r="F248" i="1"/>
  <c r="R246" i="1"/>
  <c r="Q246" i="1"/>
  <c r="Q238" i="1" s="1"/>
  <c r="N246" i="1"/>
  <c r="M246" i="1"/>
  <c r="M238" i="1" s="1"/>
  <c r="J246" i="1"/>
  <c r="I246" i="1"/>
  <c r="I238" i="1" s="1"/>
  <c r="F247" i="1"/>
  <c r="E247" i="1"/>
  <c r="E248" i="1"/>
  <c r="E246" i="1"/>
  <c r="E238" i="1" s="1"/>
  <c r="D243" i="1"/>
  <c r="E243" i="1"/>
  <c r="G243" i="1" s="1"/>
  <c r="D244" i="1"/>
  <c r="E244" i="1"/>
  <c r="G244" i="1" s="1"/>
  <c r="E245" i="1"/>
  <c r="G245" i="1" s="1"/>
  <c r="D245" i="1"/>
  <c r="G250" i="1" l="1"/>
  <c r="K246" i="1"/>
  <c r="O246" i="1"/>
  <c r="S246" i="1"/>
  <c r="G46" i="1"/>
  <c r="G248" i="1"/>
  <c r="G247" i="1"/>
  <c r="J238" i="1"/>
  <c r="K238" i="1" s="1"/>
  <c r="N238" i="1"/>
  <c r="O238" i="1" s="1"/>
  <c r="R238" i="1"/>
  <c r="S238" i="1" s="1"/>
  <c r="F246" i="1"/>
  <c r="G246" i="1" s="1"/>
  <c r="U394" i="1"/>
  <c r="T394" i="1"/>
  <c r="N394" i="1"/>
  <c r="M394" i="1"/>
  <c r="L394" i="1"/>
  <c r="J394" i="1"/>
  <c r="I394" i="1"/>
  <c r="H394" i="1"/>
  <c r="U392" i="1"/>
  <c r="T392" i="1"/>
  <c r="R392" i="1"/>
  <c r="Q392" i="1"/>
  <c r="P392" i="1"/>
  <c r="N392" i="1"/>
  <c r="M392" i="1"/>
  <c r="L392" i="1"/>
  <c r="J392" i="1"/>
  <c r="I392" i="1"/>
  <c r="H392" i="1"/>
  <c r="F392" i="1"/>
  <c r="E392" i="1"/>
  <c r="D392" i="1"/>
  <c r="U390" i="1"/>
  <c r="T390" i="1"/>
  <c r="R390" i="1"/>
  <c r="Q390" i="1"/>
  <c r="P390" i="1"/>
  <c r="N390" i="1"/>
  <c r="M390" i="1"/>
  <c r="L390" i="1"/>
  <c r="J390" i="1"/>
  <c r="I390" i="1"/>
  <c r="H390" i="1"/>
  <c r="F390" i="1"/>
  <c r="E390" i="1"/>
  <c r="D390" i="1"/>
  <c r="F389" i="1"/>
  <c r="U388" i="1"/>
  <c r="T388" i="1"/>
  <c r="R388" i="1"/>
  <c r="Q388" i="1"/>
  <c r="P388" i="1"/>
  <c r="K388" i="1"/>
  <c r="F387" i="1"/>
  <c r="G387" i="1" s="1"/>
  <c r="U386" i="1"/>
  <c r="T386" i="1"/>
  <c r="R386" i="1"/>
  <c r="Q386" i="1"/>
  <c r="P386" i="1"/>
  <c r="N386" i="1"/>
  <c r="M386" i="1"/>
  <c r="L386" i="1"/>
  <c r="J386" i="1"/>
  <c r="I386" i="1"/>
  <c r="H386" i="1"/>
  <c r="F386" i="1"/>
  <c r="E386" i="1"/>
  <c r="D386" i="1"/>
  <c r="F384" i="1"/>
  <c r="G384" i="1" s="1"/>
  <c r="F383" i="1"/>
  <c r="E383" i="1"/>
  <c r="D383" i="1"/>
  <c r="F382" i="1"/>
  <c r="G382" i="1" s="1"/>
  <c r="F381" i="1"/>
  <c r="E381" i="1"/>
  <c r="D381" i="1"/>
  <c r="D376" i="1" s="1"/>
  <c r="D352" i="1" s="1"/>
  <c r="F380" i="1"/>
  <c r="G380" i="1" s="1"/>
  <c r="F379" i="1"/>
  <c r="G379" i="1" s="1"/>
  <c r="F378" i="1"/>
  <c r="G378" i="1" s="1"/>
  <c r="F377" i="1"/>
  <c r="U376" i="1"/>
  <c r="T376" i="1"/>
  <c r="J376" i="1"/>
  <c r="I376" i="1"/>
  <c r="H376" i="1"/>
  <c r="F375" i="1"/>
  <c r="G375" i="1" s="1"/>
  <c r="F374" i="1"/>
  <c r="G374" i="1" s="1"/>
  <c r="F373" i="1"/>
  <c r="G373" i="1" s="1"/>
  <c r="F371" i="1"/>
  <c r="U370" i="1"/>
  <c r="T370" i="1"/>
  <c r="R370" i="1"/>
  <c r="Q370" i="1"/>
  <c r="P370" i="1"/>
  <c r="J370" i="1"/>
  <c r="I370" i="1"/>
  <c r="H370" i="1"/>
  <c r="F369" i="1"/>
  <c r="G369" i="1" s="1"/>
  <c r="F368" i="1"/>
  <c r="G368" i="1" s="1"/>
  <c r="F367" i="1"/>
  <c r="G367" i="1" s="1"/>
  <c r="F366" i="1"/>
  <c r="G365" i="1"/>
  <c r="G364" i="1"/>
  <c r="G363" i="1"/>
  <c r="U362" i="1"/>
  <c r="T362" i="1"/>
  <c r="R362" i="1"/>
  <c r="Q362" i="1"/>
  <c r="P362" i="1"/>
  <c r="F361" i="1"/>
  <c r="G361" i="1" s="1"/>
  <c r="F360" i="1"/>
  <c r="G360" i="1" s="1"/>
  <c r="F359" i="1"/>
  <c r="G359" i="1" s="1"/>
  <c r="G358" i="1"/>
  <c r="F357" i="1"/>
  <c r="G356" i="1"/>
  <c r="G355" i="1"/>
  <c r="U353" i="1"/>
  <c r="T353" i="1"/>
  <c r="R353" i="1"/>
  <c r="Q353" i="1"/>
  <c r="P353" i="1"/>
  <c r="F376" i="1" l="1"/>
  <c r="E376" i="1"/>
  <c r="E352" i="1" s="1"/>
  <c r="P352" i="1"/>
  <c r="R352" i="1"/>
  <c r="U352" i="1"/>
  <c r="H352" i="1"/>
  <c r="J352" i="1"/>
  <c r="M352" i="1"/>
  <c r="Q352" i="1"/>
  <c r="T352" i="1"/>
  <c r="I352" i="1"/>
  <c r="L352" i="1"/>
  <c r="G366" i="1"/>
  <c r="F362" i="1"/>
  <c r="G362" i="1" s="1"/>
  <c r="G371" i="1"/>
  <c r="F370" i="1"/>
  <c r="G370" i="1" s="1"/>
  <c r="G389" i="1"/>
  <c r="F388" i="1"/>
  <c r="G388" i="1" s="1"/>
  <c r="G357" i="1"/>
  <c r="F353" i="1"/>
  <c r="G353" i="1" s="1"/>
  <c r="G377" i="1"/>
  <c r="G376" i="1"/>
  <c r="G381" i="1"/>
  <c r="G383" i="1"/>
  <c r="G386" i="1"/>
  <c r="O386" i="1"/>
  <c r="N352" i="1"/>
  <c r="G390" i="1"/>
  <c r="G392" i="1"/>
  <c r="K353" i="1"/>
  <c r="G394" i="1"/>
  <c r="O362" i="1"/>
  <c r="O370" i="1"/>
  <c r="S376" i="1"/>
  <c r="O388" i="1"/>
  <c r="S390" i="1"/>
  <c r="S392" i="1"/>
  <c r="S394" i="1"/>
  <c r="O353" i="1"/>
  <c r="K362" i="1"/>
  <c r="O376" i="1"/>
  <c r="F238" i="1"/>
  <c r="G238" i="1" s="1"/>
  <c r="F352" i="1" l="1"/>
  <c r="O352" i="1"/>
  <c r="S352" i="1"/>
  <c r="K352" i="1"/>
  <c r="T465" i="1"/>
  <c r="J465" i="1"/>
  <c r="I465" i="1"/>
  <c r="U465" i="1"/>
  <c r="H465" i="1"/>
  <c r="R416" i="1"/>
  <c r="Q416" i="1"/>
  <c r="Q415" i="1" s="1"/>
  <c r="P416" i="1"/>
  <c r="P415" i="1" s="1"/>
  <c r="E416" i="1"/>
  <c r="E415" i="1" s="1"/>
  <c r="F416" i="1"/>
  <c r="D416" i="1"/>
  <c r="D415" i="1" s="1"/>
  <c r="G416" i="1" l="1"/>
  <c r="S416" i="1"/>
  <c r="V465" i="1"/>
  <c r="K465" i="1"/>
  <c r="G352" i="1"/>
  <c r="F415" i="1"/>
  <c r="G415" i="1" s="1"/>
  <c r="R415" i="1"/>
  <c r="S415" i="1" s="1"/>
  <c r="Q318" i="1"/>
  <c r="S318" i="1" s="1"/>
  <c r="D318" i="1"/>
  <c r="E317" i="1"/>
  <c r="G317" i="1" s="1"/>
  <c r="D317" i="1"/>
  <c r="Q316" i="1"/>
  <c r="S316" i="1" s="1"/>
  <c r="D316" i="1"/>
  <c r="Q315" i="1"/>
  <c r="S315" i="1" s="1"/>
  <c r="D315" i="1"/>
  <c r="E314" i="1"/>
  <c r="D314" i="1"/>
  <c r="D313" i="1" s="1"/>
  <c r="R313" i="1"/>
  <c r="P313" i="1"/>
  <c r="P312" i="1"/>
  <c r="D312" i="1" s="1"/>
  <c r="E312" i="1"/>
  <c r="G312" i="1" s="1"/>
  <c r="P311" i="1"/>
  <c r="E311" i="1"/>
  <c r="G311" i="1" s="1"/>
  <c r="E310" i="1"/>
  <c r="G310" i="1" s="1"/>
  <c r="D310" i="1"/>
  <c r="E309" i="1"/>
  <c r="D309" i="1"/>
  <c r="E308" i="1"/>
  <c r="D308" i="1"/>
  <c r="E306" i="1"/>
  <c r="G306" i="1" s="1"/>
  <c r="D306" i="1"/>
  <c r="E305" i="1"/>
  <c r="G305" i="1" s="1"/>
  <c r="D305" i="1"/>
  <c r="E304" i="1"/>
  <c r="G304" i="1" s="1"/>
  <c r="D304" i="1"/>
  <c r="E303" i="1"/>
  <c r="G303" i="1" s="1"/>
  <c r="D303" i="1"/>
  <c r="S302" i="1"/>
  <c r="E302" i="1"/>
  <c r="D302" i="1"/>
  <c r="Q301" i="1"/>
  <c r="P301" i="1"/>
  <c r="N301" i="1"/>
  <c r="M301" i="1"/>
  <c r="L301" i="1"/>
  <c r="L300" i="1" s="1"/>
  <c r="D301" i="1" l="1"/>
  <c r="E301" i="1"/>
  <c r="G314" i="1"/>
  <c r="E307" i="1"/>
  <c r="S308" i="1"/>
  <c r="O301" i="1"/>
  <c r="E318" i="1"/>
  <c r="G318" i="1" s="1"/>
  <c r="F308" i="1"/>
  <c r="F302" i="1"/>
  <c r="M300" i="1"/>
  <c r="R301" i="1"/>
  <c r="S301" i="1" s="1"/>
  <c r="P307" i="1"/>
  <c r="Q307" i="1"/>
  <c r="D311" i="1"/>
  <c r="D307" i="1" s="1"/>
  <c r="Q313" i="1"/>
  <c r="S313" i="1" s="1"/>
  <c r="N300" i="1"/>
  <c r="O300" i="1" s="1"/>
  <c r="E315" i="1"/>
  <c r="G315" i="1" s="1"/>
  <c r="E316" i="1"/>
  <c r="G316" i="1" s="1"/>
  <c r="R307" i="1"/>
  <c r="S307" i="1" s="1"/>
  <c r="G308" i="1" l="1"/>
  <c r="F307" i="1"/>
  <c r="G307" i="1" s="1"/>
  <c r="G302" i="1"/>
  <c r="F301" i="1"/>
  <c r="G301" i="1" s="1"/>
  <c r="E313" i="1"/>
  <c r="G313" i="1" s="1"/>
  <c r="P300" i="1"/>
  <c r="N465" i="1"/>
  <c r="D300" i="1"/>
  <c r="R300" i="1"/>
  <c r="Q300" i="1"/>
  <c r="S300" i="1" l="1"/>
  <c r="F300" i="1"/>
  <c r="E300" i="1"/>
  <c r="G300" i="1" l="1"/>
  <c r="R59" i="1"/>
  <c r="Q59" i="1"/>
  <c r="P59" i="1"/>
  <c r="E59" i="1"/>
  <c r="F59" i="1"/>
  <c r="D59" i="1"/>
  <c r="G59" i="1" l="1"/>
  <c r="S59" i="1"/>
  <c r="F351" i="1"/>
  <c r="E351" i="1"/>
  <c r="D351" i="1"/>
  <c r="Q350" i="1"/>
  <c r="P350" i="1"/>
  <c r="D350" i="1" s="1"/>
  <c r="F349" i="1"/>
  <c r="E349" i="1"/>
  <c r="D349" i="1"/>
  <c r="F348" i="1"/>
  <c r="E348" i="1"/>
  <c r="D348" i="1"/>
  <c r="F347" i="1"/>
  <c r="E347" i="1"/>
  <c r="D347" i="1"/>
  <c r="R346" i="1"/>
  <c r="Q346" i="1"/>
  <c r="P346" i="1"/>
  <c r="D346" i="1" s="1"/>
  <c r="F345" i="1"/>
  <c r="E345" i="1"/>
  <c r="D345" i="1"/>
  <c r="Q344" i="1"/>
  <c r="P344" i="1"/>
  <c r="D344" i="1" s="1"/>
  <c r="E344" i="1"/>
  <c r="F343" i="1"/>
  <c r="E343" i="1"/>
  <c r="D343" i="1"/>
  <c r="F342" i="1"/>
  <c r="E342" i="1"/>
  <c r="D342" i="1"/>
  <c r="F341" i="1"/>
  <c r="E341" i="1"/>
  <c r="D341" i="1"/>
  <c r="F340" i="1"/>
  <c r="E340" i="1"/>
  <c r="D340" i="1"/>
  <c r="F339" i="1"/>
  <c r="E339" i="1"/>
  <c r="D339" i="1"/>
  <c r="F338" i="1"/>
  <c r="E338" i="1"/>
  <c r="D338" i="1"/>
  <c r="R337" i="1"/>
  <c r="Q337" i="1"/>
  <c r="E337" i="1" s="1"/>
  <c r="P337" i="1"/>
  <c r="D337" i="1" s="1"/>
  <c r="F336" i="1"/>
  <c r="E336" i="1"/>
  <c r="D336" i="1"/>
  <c r="F335" i="1"/>
  <c r="E335" i="1"/>
  <c r="D335" i="1"/>
  <c r="F334" i="1"/>
  <c r="E334" i="1"/>
  <c r="D334" i="1"/>
  <c r="F333" i="1"/>
  <c r="E333" i="1"/>
  <c r="D333" i="1"/>
  <c r="F332" i="1"/>
  <c r="E332" i="1"/>
  <c r="D332" i="1"/>
  <c r="R331" i="1"/>
  <c r="Q331" i="1"/>
  <c r="P331" i="1"/>
  <c r="M331" i="1"/>
  <c r="O331" i="1" s="1"/>
  <c r="L331" i="1"/>
  <c r="D331" i="1" s="1"/>
  <c r="F330" i="1"/>
  <c r="E330" i="1"/>
  <c r="D330" i="1"/>
  <c r="F329" i="1"/>
  <c r="E329" i="1"/>
  <c r="D329" i="1"/>
  <c r="F328" i="1"/>
  <c r="E328" i="1"/>
  <c r="D328" i="1"/>
  <c r="R327" i="1"/>
  <c r="Q327" i="1"/>
  <c r="E327" i="1" s="1"/>
  <c r="P327" i="1"/>
  <c r="D327" i="1" s="1"/>
  <c r="F326" i="1"/>
  <c r="E326" i="1"/>
  <c r="D326" i="1"/>
  <c r="F325" i="1"/>
  <c r="E325" i="1"/>
  <c r="D325" i="1"/>
  <c r="F324" i="1"/>
  <c r="E324" i="1"/>
  <c r="D324" i="1"/>
  <c r="S323" i="1"/>
  <c r="F323" i="1"/>
  <c r="D323" i="1"/>
  <c r="F322" i="1"/>
  <c r="E322" i="1"/>
  <c r="D322" i="1"/>
  <c r="F321" i="1"/>
  <c r="E321" i="1"/>
  <c r="D321" i="1"/>
  <c r="R320" i="1"/>
  <c r="P320" i="1"/>
  <c r="S331" i="1" l="1"/>
  <c r="S337" i="1"/>
  <c r="S327" i="1"/>
  <c r="S344" i="1"/>
  <c r="S346" i="1"/>
  <c r="S350" i="1"/>
  <c r="F320" i="1"/>
  <c r="G321" i="1"/>
  <c r="G325" i="1"/>
  <c r="G329" i="1"/>
  <c r="G333" i="1"/>
  <c r="G335" i="1"/>
  <c r="G341" i="1"/>
  <c r="G343" i="1"/>
  <c r="G348" i="1"/>
  <c r="G322" i="1"/>
  <c r="G324" i="1"/>
  <c r="G326" i="1"/>
  <c r="G328" i="1"/>
  <c r="G330" i="1"/>
  <c r="G332" i="1"/>
  <c r="G334" i="1"/>
  <c r="G336" i="1"/>
  <c r="G338" i="1"/>
  <c r="G340" i="1"/>
  <c r="G342" i="1"/>
  <c r="G345" i="1"/>
  <c r="G347" i="1"/>
  <c r="G349" i="1"/>
  <c r="G351" i="1"/>
  <c r="M319" i="1"/>
  <c r="O319" i="1" s="1"/>
  <c r="F327" i="1"/>
  <c r="G327" i="1" s="1"/>
  <c r="F337" i="1"/>
  <c r="G337" i="1" s="1"/>
  <c r="F350" i="1"/>
  <c r="D320" i="1"/>
  <c r="D319" i="1" s="1"/>
  <c r="F331" i="1"/>
  <c r="E331" i="1"/>
  <c r="F344" i="1"/>
  <c r="G344" i="1" s="1"/>
  <c r="F346" i="1"/>
  <c r="G346" i="1" s="1"/>
  <c r="E350" i="1"/>
  <c r="R319" i="1"/>
  <c r="P319" i="1"/>
  <c r="L319" i="1"/>
  <c r="Q320" i="1"/>
  <c r="S320" i="1" s="1"/>
  <c r="E323" i="1"/>
  <c r="E320" i="1" s="1"/>
  <c r="G320" i="1" s="1"/>
  <c r="F319" i="1" l="1"/>
  <c r="G331" i="1"/>
  <c r="G323" i="1"/>
  <c r="G350" i="1"/>
  <c r="Q319" i="1"/>
  <c r="Q413" i="1"/>
  <c r="R413" i="1"/>
  <c r="P413" i="1"/>
  <c r="R410" i="1"/>
  <c r="Q410" i="1"/>
  <c r="P410" i="1"/>
  <c r="F413" i="1"/>
  <c r="E413" i="1"/>
  <c r="D413" i="1"/>
  <c r="E410" i="1"/>
  <c r="G410" i="1" s="1"/>
  <c r="D410" i="1"/>
  <c r="D409" i="1" s="1"/>
  <c r="S410" i="1" l="1"/>
  <c r="S413" i="1"/>
  <c r="E319" i="1"/>
  <c r="G319" i="1" s="1"/>
  <c r="G413" i="1"/>
  <c r="S319" i="1"/>
  <c r="F409" i="1"/>
  <c r="Q409" i="1"/>
  <c r="R409" i="1"/>
  <c r="P409" i="1"/>
  <c r="E409" i="1"/>
  <c r="R405" i="1"/>
  <c r="Q405" i="1"/>
  <c r="Q404" i="1" s="1"/>
  <c r="P405" i="1"/>
  <c r="F405" i="1"/>
  <c r="E405" i="1"/>
  <c r="D405" i="1"/>
  <c r="D404" i="1" s="1"/>
  <c r="R401" i="1"/>
  <c r="Q401" i="1"/>
  <c r="P401" i="1"/>
  <c r="E401" i="1"/>
  <c r="F401" i="1"/>
  <c r="D401" i="1"/>
  <c r="G405" i="1" l="1"/>
  <c r="S409" i="1"/>
  <c r="P404" i="1"/>
  <c r="G401" i="1"/>
  <c r="S401" i="1"/>
  <c r="S405" i="1"/>
  <c r="G407" i="1"/>
  <c r="S407" i="1"/>
  <c r="G409" i="1"/>
  <c r="E404" i="1"/>
  <c r="R404" i="1"/>
  <c r="S404" i="1" s="1"/>
  <c r="F404" i="1"/>
  <c r="G404" i="1" s="1"/>
  <c r="P180" i="1"/>
  <c r="D180" i="1"/>
  <c r="P179" i="1"/>
  <c r="D179" i="1"/>
  <c r="P178" i="1"/>
  <c r="P177" i="1" s="1"/>
  <c r="E178" i="1"/>
  <c r="O177" i="1"/>
  <c r="L170" i="1"/>
  <c r="S173" i="1"/>
  <c r="R171" i="1"/>
  <c r="Q171" i="1"/>
  <c r="P171" i="1"/>
  <c r="F171" i="1"/>
  <c r="F170" i="1" s="1"/>
  <c r="E171" i="1"/>
  <c r="D171" i="1"/>
  <c r="P170" i="1" l="1"/>
  <c r="S171" i="1"/>
  <c r="G178" i="1"/>
  <c r="E177" i="1"/>
  <c r="E170" i="1" s="1"/>
  <c r="G171" i="1"/>
  <c r="G173" i="1"/>
  <c r="S177" i="1"/>
  <c r="L465" i="1"/>
  <c r="Q170" i="1"/>
  <c r="R170" i="1"/>
  <c r="M170" i="1"/>
  <c r="O170" i="1" s="1"/>
  <c r="D178" i="1"/>
  <c r="D177" i="1" s="1"/>
  <c r="D170" i="1" s="1"/>
  <c r="S170" i="1" l="1"/>
  <c r="G177" i="1"/>
  <c r="G170" i="1"/>
  <c r="M465" i="1"/>
  <c r="O465" i="1" s="1"/>
  <c r="T14" i="1"/>
  <c r="R14" i="1"/>
  <c r="Q14" i="1"/>
  <c r="P14" i="1"/>
  <c r="F14" i="1"/>
  <c r="E14" i="1"/>
  <c r="D14" i="1"/>
  <c r="R9" i="1"/>
  <c r="Q9" i="1"/>
  <c r="P9" i="1"/>
  <c r="N9" i="1"/>
  <c r="M9" i="1"/>
  <c r="L9" i="1"/>
  <c r="F9" i="1"/>
  <c r="E9" i="1"/>
  <c r="S9" i="1" l="1"/>
  <c r="S14" i="1"/>
  <c r="G9" i="1"/>
  <c r="G14" i="1"/>
  <c r="U14" i="1"/>
  <c r="E8" i="1"/>
  <c r="P8" i="1"/>
  <c r="D8" i="1"/>
  <c r="Q8" i="1"/>
  <c r="F8" i="1"/>
  <c r="R8" i="1"/>
  <c r="S8" i="1" s="1"/>
  <c r="G8" i="1" l="1"/>
  <c r="Q38" i="1"/>
  <c r="R38" i="1"/>
  <c r="P38" i="1"/>
  <c r="E38" i="1"/>
  <c r="F38" i="1"/>
  <c r="D38" i="1"/>
  <c r="E27" i="1"/>
  <c r="F27" i="1"/>
  <c r="Q21" i="1"/>
  <c r="R21" i="1"/>
  <c r="P21" i="1"/>
  <c r="E21" i="1"/>
  <c r="F21" i="1"/>
  <c r="D21" i="1"/>
  <c r="E17" i="1"/>
  <c r="F17" i="1"/>
  <c r="P17" i="1"/>
  <c r="Q17" i="1"/>
  <c r="R17" i="1"/>
  <c r="D17" i="1"/>
  <c r="S21" i="1" l="1"/>
  <c r="G38" i="1"/>
  <c r="G17" i="1"/>
  <c r="G27" i="1"/>
  <c r="S17" i="1"/>
  <c r="G21" i="1"/>
  <c r="S38" i="1"/>
  <c r="S29" i="1"/>
  <c r="S31" i="1"/>
  <c r="S33" i="1"/>
  <c r="S35" i="1"/>
  <c r="S37" i="1"/>
  <c r="S28" i="1"/>
  <c r="S30" i="1"/>
  <c r="S32" i="1"/>
  <c r="S34" i="1"/>
  <c r="S36" i="1"/>
  <c r="R27" i="1"/>
  <c r="Q27" i="1"/>
  <c r="Q16" i="1" s="1"/>
  <c r="F16" i="1"/>
  <c r="E16" i="1"/>
  <c r="R399" i="1"/>
  <c r="Q399" i="1"/>
  <c r="Q398" i="1" s="1"/>
  <c r="P399" i="1"/>
  <c r="P398" i="1" s="1"/>
  <c r="F399" i="1"/>
  <c r="E399" i="1"/>
  <c r="E398" i="1" s="1"/>
  <c r="D399" i="1"/>
  <c r="D398" i="1" s="1"/>
  <c r="G16" i="1" l="1"/>
  <c r="G399" i="1"/>
  <c r="S399" i="1"/>
  <c r="S27" i="1"/>
  <c r="R398" i="1"/>
  <c r="S398" i="1" s="1"/>
  <c r="F398" i="1"/>
  <c r="G398" i="1" s="1"/>
  <c r="R16" i="1"/>
  <c r="S16" i="1" s="1"/>
  <c r="F465" i="1"/>
  <c r="E465" i="1"/>
  <c r="Q465" i="1"/>
  <c r="G465" i="1" l="1"/>
  <c r="R465" i="1"/>
  <c r="S465" i="1" s="1"/>
  <c r="P27" i="1"/>
  <c r="P16" i="1" s="1"/>
  <c r="P465" i="1" s="1"/>
  <c r="D27" i="1"/>
  <c r="D16" i="1" s="1"/>
  <c r="D465" i="1" s="1"/>
</calcChain>
</file>

<file path=xl/sharedStrings.xml><?xml version="1.0" encoding="utf-8"?>
<sst xmlns="http://schemas.openxmlformats.org/spreadsheetml/2006/main" count="1403" uniqueCount="716">
  <si>
    <t>№</t>
  </si>
  <si>
    <t>Наименование программы, направления, структурного элемента, мероприятия</t>
  </si>
  <si>
    <t>Ответственный исполнитель, исполнители</t>
  </si>
  <si>
    <t>Источник и объем бюджетных ассигнований, тыс. рублей</t>
  </si>
  <si>
    <t>Общий объем финансирования</t>
  </si>
  <si>
    <t>Федеральный бюджет</t>
  </si>
  <si>
    <t>Областной бюджет</t>
  </si>
  <si>
    <t>Местный бюджет</t>
  </si>
  <si>
    <t>Иные источники</t>
  </si>
  <si>
    <t>Утверждено программой</t>
  </si>
  <si>
    <t xml:space="preserve">Утвержденные бюджетные ассигнования </t>
  </si>
  <si>
    <t>Факт</t>
  </si>
  <si>
    <t>Отклонение, %</t>
  </si>
  <si>
    <t>Утвержденные бюджетные ассигнования</t>
  </si>
  <si>
    <t>1.1</t>
  </si>
  <si>
    <t>17.</t>
  </si>
  <si>
    <t xml:space="preserve">Поддержка и развитие малого и среднего предпринимательства в монопрофильном муниципальном образовании Озерский городской округ </t>
  </si>
  <si>
    <t>ОРПиПР</t>
  </si>
  <si>
    <t>2</t>
  </si>
  <si>
    <t>Уплата взносов на капитальный ремонт общего имущества              в многоквартирных домах, расположен ных на территории Озерского городского округа,                    в части муниципального жилищного фонда</t>
  </si>
  <si>
    <t>Управление ЖКХ</t>
  </si>
  <si>
    <t>1.2</t>
  </si>
  <si>
    <t>Оплата за содержание пустующих жилых помещений расположен ных на территории Озерского городского округа, в части муниципального жилищного фонда</t>
  </si>
  <si>
    <t>1.3</t>
  </si>
  <si>
    <t>Оплата разницы в размере платы за содержание жилого помещения по муниципаль ным жилым помещениям в МКД</t>
  </si>
  <si>
    <t>2.1</t>
  </si>
  <si>
    <t>Оплата труда работников с начислениями на выплаты на оплату труда и осуществление прочих выплат работникам в соответствии с действующим законодательством</t>
  </si>
  <si>
    <t>2.2</t>
  </si>
  <si>
    <t>Оплата работ и услуг, связанных с содержанием недвижимого имущества</t>
  </si>
  <si>
    <t>2.3</t>
  </si>
  <si>
    <t>Оплата работ и услуг, связанных с содержанием движимого имущества</t>
  </si>
  <si>
    <t>2.4</t>
  </si>
  <si>
    <t>Материально-техническое обеспечение деятельности Управления</t>
  </si>
  <si>
    <t>2.5</t>
  </si>
  <si>
    <t>Оплата услуг в области информационных технологий</t>
  </si>
  <si>
    <t>3</t>
  </si>
  <si>
    <t>3.1</t>
  </si>
  <si>
    <t>3.2</t>
  </si>
  <si>
    <t>Оплата  за обучение на семинарах и курсах повышения квалификации в соответствии с действующим законодательством</t>
  </si>
  <si>
    <t>3.3</t>
  </si>
  <si>
    <t xml:space="preserve">Оплата коммунальных услуг, расходуемых на объекты недвижимости МУ «Соцсфера»,  расположенные в г. Озерске и п. Метлино
</t>
  </si>
  <si>
    <t>3.4</t>
  </si>
  <si>
    <t>Обеспечение деятельности работников услугами связи</t>
  </si>
  <si>
    <t>3.5</t>
  </si>
  <si>
    <t xml:space="preserve">Оплата работ и услуг, связанных с содержанием недвижимого имущества МУ «Соцсфера»
</t>
  </si>
  <si>
    <t>3.6</t>
  </si>
  <si>
    <t xml:space="preserve">Оплата работ и услуг, связанных с содержанием движимого имущества МУ «Соцсфера»
</t>
  </si>
  <si>
    <t>3.7</t>
  </si>
  <si>
    <t>Обеспечение необходимыми материально-техническими средствами работников для осуществления их функций</t>
  </si>
  <si>
    <t>3.8</t>
  </si>
  <si>
    <t>3.9</t>
  </si>
  <si>
    <t xml:space="preserve">Оплата работ и услуг, связанных с содержанием и техническим обслужива нием зданий общежитий, придомовых территорий и муниципаль ных жилых помещений, относящихся к специализированному жилищному фонду
</t>
  </si>
  <si>
    <t>3.10</t>
  </si>
  <si>
    <t xml:space="preserve">Оплата работ и услуг, связанных с содержанием и эксплуатационно-техническим обслужи ванием администра тивного здания, оборудования и прилегающей территории, расположен ных по адресу: Челябинская область, г. Озерск, пр-кт Ленина, д. 62 </t>
  </si>
  <si>
    <t>4</t>
  </si>
  <si>
    <t>4.1</t>
  </si>
  <si>
    <t>Устройство водосточной системы по адресу пр.Ленина, д.62</t>
  </si>
  <si>
    <t>4.2</t>
  </si>
  <si>
    <t>Капитальный ремонт душевой в общежитии по ул. Уральская, д.3</t>
  </si>
  <si>
    <t>4.3</t>
  </si>
  <si>
    <t>Ремонт фрагментов кровли здания общежития по ул. Трудящихся, д.39а</t>
  </si>
  <si>
    <t>4.4</t>
  </si>
  <si>
    <t>Капитальный ремонт помещения туалета в общежитии по ул. Менделеева, д.10, левое крыло, 2-й этаж.</t>
  </si>
  <si>
    <t>4.5</t>
  </si>
  <si>
    <t>Капитальный ремонт помещения туалета в общежитии по ул. Уральская, д.4, 2-й этаж.</t>
  </si>
  <si>
    <t>4.6</t>
  </si>
  <si>
    <t>Ремонт помещения № 14 административного здания, пос.Метлино, ул. Мира, д.15</t>
  </si>
  <si>
    <t>Капитальный ремонт душевой, пос.Новогорный, ул. Труда, 3а</t>
  </si>
  <si>
    <t>1</t>
  </si>
  <si>
    <t>"Обеспечение реализации мероприятий в области жилищно-коммунального хозяйства Озерского городского округа Челябинской области"</t>
  </si>
  <si>
    <t>Структурный элемент 1 "Обеспечение реализации мероприятий в области жилищного хозяйства"</t>
  </si>
  <si>
    <t>Структурный элемент 2 "Обеспечение деятельности и реализация полномочий Управления жилищно-коммунального хозяйства администрации Озерского городского округа Челябинской области"</t>
  </si>
  <si>
    <t>Структурный элемент 4 "Капитальный ремонт учреждений социальной сферы Озерского городского округа"</t>
  </si>
  <si>
    <t>Структурный элемент 3 "Обеспечение деятельности Муниципального учреждения "Социальная сфера" Озерского городского округа"</t>
  </si>
  <si>
    <t>Осуществление выплаты заработной платы, пособий и прочих выплат работникам в соответствии с действующим законодательством, взносы по обязательному социальному страхованию на выплаты по оплате труда работников и иные выплаты работникам</t>
  </si>
  <si>
    <t>"Обеспечение градостроительной деятельности на территории Озерского городского округа Челябинской области"</t>
  </si>
  <si>
    <t>Управление архитектуры и градостроительства</t>
  </si>
  <si>
    <t>1.4</t>
  </si>
  <si>
    <t xml:space="preserve"> Проведение работ по учету изменений описания местоположения границ территориальных зон, поставленных на государственный кадастровый учет
</t>
  </si>
  <si>
    <t xml:space="preserve"> Внесение сведений в Единый государственный реестр недвижимости о местоположении границ территориальных зон</t>
  </si>
  <si>
    <t>Структурный элемент 2 "Осуществление текущей деятельности Управления архитектуры и градостроительства администрации Озерского городского округа"</t>
  </si>
  <si>
    <t>Финансовое обеспечение текущей деятельности Управления архитектуры и градостроительства</t>
  </si>
  <si>
    <t>10.</t>
  </si>
  <si>
    <t>Защита населения и территории Озерского городского округа Челябинской области от чрезвычайных ситуаций</t>
  </si>
  <si>
    <t>Управление по делам ГО и ЧС</t>
  </si>
  <si>
    <t>Поддержание в работоспособном состоянии местной (муниципальной) системы оповещения</t>
  </si>
  <si>
    <t>Обеспечение служебных потребностей работников Управления по делам ГО и ЧС</t>
  </si>
  <si>
    <t>Обеспечение содержания служебных помещений Управления по делам ГО и ЧС</t>
  </si>
  <si>
    <t xml:space="preserve">Обеспечение необходимыми материально-техническими средствами работников для осуществления функций </t>
  </si>
  <si>
    <t>Проведение аварийно-спасательных и других неотложных работ</t>
  </si>
  <si>
    <t>Обеспечение деятельности спасательных постов на пляжах Озерского городского округа</t>
  </si>
  <si>
    <t>Обучение населения, руководящего состава предприятий и организаций способам защиты от чрезвычайных ситуаций и действиям в этих ситуациях</t>
  </si>
  <si>
    <t>Структурный элемент 1 «Снижение рисков и смягчение последствий чрезвычайных ситуаций природного и техногенного характера в Озерском городском округе»</t>
  </si>
  <si>
    <t>Структурный элемент 2 «Обеспечение деятельности и реализация полномочий Управления по делам гражданской обороны и чрезвычайным ситуациям администрации Озерского городского округа Челябинской области»</t>
  </si>
  <si>
    <t>18.</t>
  </si>
  <si>
    <t>Профилактика экстремизма, минимизация и (или) ликвидация последствий проявлений экстремизма на территории Озерского городского округа</t>
  </si>
  <si>
    <t>Администрация Озерского городского округа (отдел по режиму)</t>
  </si>
  <si>
    <t>Управление культуры и молодежной политики</t>
  </si>
  <si>
    <t>Структурный элемент 1 "Предоставление субсидий субъектам малого и среднего предпринимательства"</t>
  </si>
  <si>
    <t xml:space="preserve"> "Предоставление субсидий субъектам малого и среднего предпринимательства на возмещение части затрат по приобретению оборудования в целях создания и (или) развития, и (или) модернизации произдводства товаров (работ, услуг)"</t>
  </si>
  <si>
    <t xml:space="preserve"> Проведение мероприятий по профилактике экстремизма и укреплению толерантности</t>
  </si>
  <si>
    <t>Структурный элемент 1 «Комплекс мероприятий по профилактике экстремизма, минимизации и (или) ликвидации последствий проявлений экстремизма на территории Озерского городского округа»</t>
  </si>
  <si>
    <t>19.</t>
  </si>
  <si>
    <t>Профилактика терроризма, минимизация и (или) ликвидация последствий проявлений терроризма на территории Озерского городского округа</t>
  </si>
  <si>
    <t>Управление культуры и молодежной политики (МБУ «ЦК и ДМ»)</t>
  </si>
  <si>
    <t>Структурный элемент 2 «Защита муниципальных объектов»</t>
  </si>
  <si>
    <t>Управление образования, Управление культуры</t>
  </si>
  <si>
    <t>Управление культуры</t>
  </si>
  <si>
    <t>Структурный элемент 1 «Комплекс мероприятий по профилактике терроризма, минимизации и (или) ликвидации последствий проявлений терроризма на территории Озерского городского округа»</t>
  </si>
  <si>
    <t xml:space="preserve"> Мероприятия, направленные на противодействие идеологии терроризма</t>
  </si>
  <si>
    <t>2.6</t>
  </si>
  <si>
    <t>2.7</t>
  </si>
  <si>
    <t>2.8</t>
  </si>
  <si>
    <t>Установка системы контроля удаленного доступа МБУ ДО «ДМШ № 1»</t>
  </si>
  <si>
    <t>20.</t>
  </si>
  <si>
    <t xml:space="preserve">«Профилактика преступлений и правонарушений на территории Озерского городского округа» </t>
  </si>
  <si>
    <t>Структурный элемент1 Противодействие киберпреступности и повышения эффективности обеспечения безопасности населения</t>
  </si>
  <si>
    <t xml:space="preserve">Изготовление и приобретение средств наглядной агитации (листовок) по вопросам противодействия правонаруше ниям и преступле ниям  </t>
  </si>
  <si>
    <t xml:space="preserve">
Изготовление отличительной символики народного дружинника
</t>
  </si>
  <si>
    <t xml:space="preserve">Изготовление и распростра нение средств наглядной агитации (листовок) 
по вопросам противодейст вия коррупции
</t>
  </si>
  <si>
    <t>Служба безопасности и взаимодействия с правоохранительными органами</t>
  </si>
  <si>
    <t>15.</t>
  </si>
  <si>
    <t>УИО</t>
  </si>
  <si>
    <t>Комплекс проектных мероприятий «Обеспечение функционирования Управления имущественных отношений»</t>
  </si>
  <si>
    <t>1.1.1</t>
  </si>
  <si>
    <t>Осуществление выплаты заработной платы, пособий и прочих выплат работникам в соответствии с действующим законодательством</t>
  </si>
  <si>
    <t>1.1.2</t>
  </si>
  <si>
    <t xml:space="preserve">Обучение работников на курсах повышения квалификации </t>
  </si>
  <si>
    <t>1.1.3</t>
  </si>
  <si>
    <t>Оплата работ, услуг, связанных с содержанием недвижимого имущества</t>
  </si>
  <si>
    <t>1.1.4</t>
  </si>
  <si>
    <t>Оплата работ, услуг, связанных с содержанием движимого имущества</t>
  </si>
  <si>
    <t>1.1.5</t>
  </si>
  <si>
    <t xml:space="preserve">Материально -техническое обеспечение деятельности </t>
  </si>
  <si>
    <t>1.1.6</t>
  </si>
  <si>
    <t>Оплата товаров, работ, услуг в области информационно-коммуникационных технологий</t>
  </si>
  <si>
    <t>Комплекс проектных мероприятий «Управление муниципальной собственностью»</t>
  </si>
  <si>
    <t>2.1.1</t>
  </si>
  <si>
    <t>Организация проведения работ по технической инвентаризации, обследованию объектов муниципальной собственности в целях осуществления государственного кадастрового учета; формирование оценочной стоимости объектов муниципальной собственности; формирование оценочной стоимости объектов незавершенного строительства, расположенных на земельных участках, которые находятся в муниципальной собственности после прекращения договора аренды</t>
  </si>
  <si>
    <t>2.1.2</t>
  </si>
  <si>
    <t>Обеспечение сохранности, эксплуатации и надлежащего содержания объектов муниципальной собственности</t>
  </si>
  <si>
    <t>2.1.3</t>
  </si>
  <si>
    <t>Приватизация муниципального имущества</t>
  </si>
  <si>
    <t xml:space="preserve"> Комплекс проектных мероприятий «Разграничение государственной собственности на землю и обустройство земель»</t>
  </si>
  <si>
    <t>3.1.1</t>
  </si>
  <si>
    <t>Организация проведения кадастровых работ в отношении земельных участков, которые после разграничения государственной собственности на землю будут отнесены к муниципальной собственности</t>
  </si>
  <si>
    <t>3.1.2</t>
  </si>
  <si>
    <t>Подготовка и организация конкурсов и аукционов по продаже права на заключение договоров аренды земельных участков</t>
  </si>
  <si>
    <t>3.1.3</t>
  </si>
  <si>
    <t>Оказание поддержки СНТ, расположенным и зарегистрированным на территории Озерского городского округа</t>
  </si>
  <si>
    <t>3.1.4</t>
  </si>
  <si>
    <t>Оказание поддержки гражданам, имеющим право на первоочередное или внеочередное приобретение земельных участков в соответствии с федеральными законами, законами субъектов Российской Федерации (льготных категорий)</t>
  </si>
  <si>
    <t>3.1.5</t>
  </si>
  <si>
    <t>Проведение комплексных кадастровых работ на территории Озерского городского округа</t>
  </si>
  <si>
    <t>Комплекс проектных мероприятий «Обеспечение деятельности МКУ «Озерское лесничество»</t>
  </si>
  <si>
    <t>4.1.1</t>
  </si>
  <si>
    <t>4.1.2</t>
  </si>
  <si>
    <t>4.1.3</t>
  </si>
  <si>
    <t>4.1.4</t>
  </si>
  <si>
    <t>4.1.5</t>
  </si>
  <si>
    <t>Материально -техническое обеспечение деятельности</t>
  </si>
  <si>
    <t>Комплекс процессных мероприятий «Обеспечение сохранности лесов»</t>
  </si>
  <si>
    <t>4.2.1</t>
  </si>
  <si>
    <t>Материально-техническое обеспечение деятельности, связанное с обеспечением сохранности лесов</t>
  </si>
  <si>
    <t>5.1</t>
  </si>
  <si>
    <t>Комплекс проектных мероприятий «Обеспечение деятельности МБУ ОГО «ОИЦ-БИ»</t>
  </si>
  <si>
    <t>5.1.1</t>
  </si>
  <si>
    <t>Осуществление выплаты заработной платы, пособий и прочих выплат в соответствии с действующим законодательством</t>
  </si>
  <si>
    <t>5.1.2</t>
  </si>
  <si>
    <t>5.1.3</t>
  </si>
  <si>
    <t xml:space="preserve">Оплата товаров, работ, услуг в области информационно-коммуникационных технологий </t>
  </si>
  <si>
    <t>5.2</t>
  </si>
  <si>
    <t>Комплекс процессных мероприятий «Предоставление информационной и консультационной поддержки субъектам малого и среднего предпринимательства»</t>
  </si>
  <si>
    <t>5.2.1</t>
  </si>
  <si>
    <t>Предоставление информационной и консультационной поддержки субъектам малого и среднего предпринимательства</t>
  </si>
  <si>
    <t>"Управление муниципальной собственностью Озерского городского округа"</t>
  </si>
  <si>
    <t>1.5</t>
  </si>
  <si>
    <t xml:space="preserve">5 </t>
  </si>
  <si>
    <t>"Развитие муниципальной службы в Озерском городском округе Челябинской области"</t>
  </si>
  <si>
    <t>Администрация ОГО (отдел кадров и муниципальной службы)</t>
  </si>
  <si>
    <t>Обучение муниципальных служащих на краткосрочных курсах повышения квалификации</t>
  </si>
  <si>
    <t xml:space="preserve">Обучение муниципаль ных служащих 
на курсах повышения квалификации по 36                     и более часовой программе 
</t>
  </si>
  <si>
    <t xml:space="preserve">14. </t>
  </si>
  <si>
    <t>«Развитие физической культуры и спорта в Озерском городском округе»</t>
  </si>
  <si>
    <t>УФКиС</t>
  </si>
  <si>
    <t>Структурный элемент 1 «Создание в Озерском городском округе условий для занятия физической культурой и спортом»</t>
  </si>
  <si>
    <t>Реализация единого календарного плана официальных физкультурных и спортивных мероприятий</t>
  </si>
  <si>
    <t>Оплата услуг специалистов по организации физкультурно–оздоровительной и спортивно-массовой работы с детьми и молодежью в возрасте от 6 до 29 лет</t>
  </si>
  <si>
    <t>Оплата услуг специалистов по организации физкультурно–оздоровительной и спортивно-массовой работы с лицами с ограниченными возможностями здоровья</t>
  </si>
  <si>
    <t>Оплата услуг специалистов по организации физкультурно–оздоровительной и спортивно-массовой работы с населением старшего возраста</t>
  </si>
  <si>
    <t>Приобретение спортивного инвентаря и оборудования для физкультурно-спортивных организаций</t>
  </si>
  <si>
    <t>Структурный элемент 2 «Обеспечение деятельности Управления по ФКиС»</t>
  </si>
  <si>
    <t>Оплата работ и услуг, связанных с содержанием недвижимого имущества Управления по ФКиС</t>
  </si>
  <si>
    <t>Оплата работ и услуг, связанных с содержанием движимого имущества Управления по ФКиС</t>
  </si>
  <si>
    <t>Обеспечение необходимыми материально-техническими средствами работников Управления по ФКиС для осуществления их функций</t>
  </si>
  <si>
    <t>Оплата услуг Управлением по ФКиС в области информационных технологий</t>
  </si>
  <si>
    <t>Структурный элемент 3 «Обеспечение деятельности МБУ «Арена»</t>
  </si>
  <si>
    <t>Оплата труда работников МБУ «Арена» с начислениями на выплаты на оплату труда и осуществление прочих выплат работникам в соответствии с действующим законодательством</t>
  </si>
  <si>
    <t>Оплата работ и услуг, связанных с содержанием недвижимого имущества МБУ «Арена»</t>
  </si>
  <si>
    <t>Обеспечение материально-техническими средствами, необходимыми для содержания движимого имущества МБУ «Арена»</t>
  </si>
  <si>
    <t>Оплата услуг для прохождения обязательных периодических медицинских осмотров работников МБУ «Арена»</t>
  </si>
  <si>
    <t>Оплата услуг в области информационных технологий МБУ «Арена»</t>
  </si>
  <si>
    <t>16</t>
  </si>
  <si>
    <t>Развитие системы социальной защиты населения</t>
  </si>
  <si>
    <t>УСЗН</t>
  </si>
  <si>
    <t>21.</t>
  </si>
  <si>
    <t xml:space="preserve">Улучшение условий и охраны труда на территории 
Озерского городского округа
</t>
  </si>
  <si>
    <t>Администрация Озерского городского округа (главный специалист по охране труда)</t>
  </si>
  <si>
    <t>Организация подготовки               и проведения мероприятий в рамках Всемирного дня охраны труда (семинары-совещания, выставки, конкурсы)</t>
  </si>
  <si>
    <t>Проведение специальной оценки условий труда                             в структурных подразде лениях администрации и муниципаль ных бюджетных (казенных) учреждениях Озерского городского округа</t>
  </si>
  <si>
    <t>Организация обучения, повышения квалификации главного специалиста по охране труда администрации Озерского городского округа</t>
  </si>
  <si>
    <t>Проведение системных мероприятий по управлению профессиональными рисками                       на рабочих местах работников администрации округа, работников структурных подразделений администрации и муниципальных бюджетных (казенных) учреждений Озерского городского округа с целью выявления опасностей, оценкой и снижением уровней профессиональных рисков</t>
  </si>
  <si>
    <t>Структурный элемент -Комплекс мероприятий по профилактике и предотвращению производственного травматизма, профессиональных заболеваний 
и минимизации социальных последствий
травматизма, профессиональных заболеваний</t>
  </si>
  <si>
    <t>Организация обучения                        и проверки знания требований охраны труда работников администрации округа, работников структурных подразделений администрации и муниципаль ных бюджетных (казенных) учреждений Озерского городского округа</t>
  </si>
  <si>
    <t>Структурный элемент 1.1 «Социальная поддержки отдельных категорий граждан»</t>
  </si>
  <si>
    <t>Предоставление мер социальной поддержки отдельным категорий граждан по оплате жилищно-коммунальных услуг (граждане, получающие льготы в соответствии с федеральным законодательством)</t>
  </si>
  <si>
    <t xml:space="preserve">Предоставление дополнительных мер социальной поддержки ветеранам (инвалидам Великой Отечественной войны, жителям блокадного Ленинграда) </t>
  </si>
  <si>
    <t>Предоставление мер социальной поддержки ветеранам труда, ветеранам военной службы и труженикам тыла</t>
  </si>
  <si>
    <t>Предоставление мер социальной поддержки ветеранам труда Челябинской области</t>
  </si>
  <si>
    <t>Предоставление мер социальной поддержки жертвам политических репрессий</t>
  </si>
  <si>
    <t>Предоставление мер социальной поддержки гражданам, работающим и проживающим в сельских населенных пунктах и рабочих поселках Челябинской области</t>
  </si>
  <si>
    <t>1.1.7</t>
  </si>
  <si>
    <t>Компенсация расходов на уплату взноса на капитальный ремонт общего имущества в многоквартирном доме</t>
  </si>
  <si>
    <t>1.1.8</t>
  </si>
  <si>
    <t>Предоставление дополнительных мер социальной поддержки детям погибших участников Великой Отечественной войны и приравненных к ним лицам</t>
  </si>
  <si>
    <t>Структурный элемент 1.2 «Комплекс мер по повышению материального уровня жизни отдельных категорий граждан за счет различных социальных выплат и пособий»</t>
  </si>
  <si>
    <t>1.2.1</t>
  </si>
  <si>
    <t>Назначение и выплата пособия на ребенка</t>
  </si>
  <si>
    <t>1.2.2</t>
  </si>
  <si>
    <t>Предоставление мер социальной поддержки детям-сиротам и детям, оставшимся без родительского попечения, вознаграждения, причитающиеся приемному родителю и социальные гарантии приемной семье и детям, находящимся под опекой (попечительством)</t>
  </si>
  <si>
    <t>1.2.3</t>
  </si>
  <si>
    <t>Возмещение стоимости услуг по погребению и выплате социального пособия на погребение в случаях, если умерший не работал и не являлся пенсионером, а также в случае рождения мертвого ребенка по истечении 154 дней беременности</t>
  </si>
  <si>
    <t>1.2.4</t>
  </si>
  <si>
    <t>Предоставление гражданам субсидий на оплату жилищно-коммунальных услуг</t>
  </si>
  <si>
    <t>1.2.5</t>
  </si>
  <si>
    <t>Предоставление дополнительных мер социальной поддержки многодетным семьям в Челябинской области</t>
  </si>
  <si>
    <t>1.2.6</t>
  </si>
  <si>
    <t>Предоставление ежегодной денежной выплаты лицам, награжденным знаком "Почетный донор СССР", "Почетный донор России"</t>
  </si>
  <si>
    <t>1.2.7</t>
  </si>
  <si>
    <t>Расходы на предоставление адресной субсидии гражданам в связи с ростом платы за коммунальные услуги</t>
  </si>
  <si>
    <t>Структурный элемент 1.3 «Комплекс мер по обеспечению потребностей граждан пожилого возраста, инвалидов, включая детей-инвалидов, иных категорий граждан, неблагополучных семей с детьми, детей-сирот и детей, оставшихся без попечения родителей"</t>
  </si>
  <si>
    <t>1.3.1</t>
  </si>
  <si>
    <t>Предоставление социального обслуживания в полустационарной форме</t>
  </si>
  <si>
    <t>1.3.2</t>
  </si>
  <si>
    <t>Предоставление социального обслуживания в стационарной форме</t>
  </si>
  <si>
    <t>1.3.3</t>
  </si>
  <si>
    <t>Предоставление социального обслуживания на дому</t>
  </si>
  <si>
    <t>1.3.4</t>
  </si>
  <si>
    <t>Содействие устройству детей на воспитание в семью</t>
  </si>
  <si>
    <t>1.3.5</t>
  </si>
  <si>
    <t>Защита прав и законных интересов детей – сирот и детей, оставшихся без попечения родителей</t>
  </si>
  <si>
    <t>Структурный элемент 1.4 «Повышение эффективности функционирования Управления за счет развития и совершенствования предоставления мер социальной поддержки»</t>
  </si>
  <si>
    <t>1.4.1</t>
  </si>
  <si>
    <t>Приобретение технических средств реабилитации для пунктов проката в муниципальных учреждениях системы социальной защиты населения</t>
  </si>
  <si>
    <t>1.4.2</t>
  </si>
  <si>
    <t>Расходы по предоставлению дополнительных мер социальной поддержки отдельным категориям граждан в связи с проведением специальной военной операции на территориях ДНР, ЛНР и Украины</t>
  </si>
  <si>
    <t>1.4.3</t>
  </si>
  <si>
    <t>Расходы по назначению государственной социальной помощи на основании социального контракта</t>
  </si>
  <si>
    <t>1.4.4</t>
  </si>
  <si>
    <t xml:space="preserve">Расходы по предоставлению областного материнского (семейного) капитала </t>
  </si>
  <si>
    <t>1.4.5</t>
  </si>
  <si>
    <t>Организация работы органов управления социальной защиты населения</t>
  </si>
  <si>
    <t>1.4.6</t>
  </si>
  <si>
    <t>Осуществление деятельности по опеке и попечительству</t>
  </si>
  <si>
    <t>1.4.7</t>
  </si>
  <si>
    <t>Обеспечение деятельности по предоставлению гражданам субсидий на оплату жилищно-коммунальных услуг</t>
  </si>
  <si>
    <t>1.4.8</t>
  </si>
  <si>
    <t xml:space="preserve">Расходы на приобретение внутридомового газового оборудования и оплату работ по его установке </t>
  </si>
  <si>
    <t>Структурный элемент 2.1 «Финансовая поддержка семей при рождении детей»</t>
  </si>
  <si>
    <t>Назначение и выплата областного единовременного пособия при рождении ребенка</t>
  </si>
  <si>
    <t>Структурный элемент 2.2 «Система долговременного ухода за гражданами пожилого возраста и инвалидами»</t>
  </si>
  <si>
    <t>2.2.1</t>
  </si>
  <si>
    <t xml:space="preserve">Уход за гражданами пожилого возраста и инвалидами </t>
  </si>
  <si>
    <t>Структурный элемент 3.1 «Социальная поддержка Почетных граждан Озерского городского округа»</t>
  </si>
  <si>
    <t>Единовременная денежная выплата к празднику «День города»</t>
  </si>
  <si>
    <t>Структурный элемент 4.1 «Создание условий для повышения эффективности деятельности социально ориентированных некоммерческих организаций»</t>
  </si>
  <si>
    <t>Оказание финансовой поддержки СОНКО, осуществляющим деятельность по социальной поддержке и защите граждан</t>
  </si>
  <si>
    <t>Структурный элемент 5.1 «Доступность объектов и услуг, предоставляемых инвалидам и маломобильным группам населения»</t>
  </si>
  <si>
    <t>Приобретение тактильных табличек, информационных наклеек, противоскользящих накладок, комплекта для маркировки, резинового коврика, наклейки «Желтая полоса», тактильно-звуковой мнемосхемы в МБУ ДО «ДТДиМ»</t>
  </si>
  <si>
    <t>Приобретение тактильных табличек, пиктограмм, наклеек и другого оборудования МБУ «КДЦ» (ДК «Маяк», ДК «Строитель», ДК им. Пушкина)</t>
  </si>
  <si>
    <t>Приспособление жилых помещений и (или) общего имущества в многоквартирных домах с учетом потребностей инвалидов по их обращениям</t>
  </si>
  <si>
    <t>6.1</t>
  </si>
  <si>
    <t>Инициативный проект «Ремонт коридоров и лестничного пролета с заменой полов, потолка, освещения, окон, дверей, радиаторов, электропроводки, перил, поручней, ограждения и ремонтом стен, ступеней и площадок в здании МСУ СОССЗН «Озерский Дом-интернат для престарелых и инвалидов» по адресу г. Озерск, ул. Первомайская, д.8»</t>
  </si>
  <si>
    <t>Инициативный проект «Ремонт коридора 1 этажа отделения дневного пребывания граждан пожилого возраста и инвалидов в здании МУ «Комплексный центр», по адресу г. Озерск, ул. Космонавтов, д. 1а»</t>
  </si>
  <si>
    <t>Инициативный проект «Ремонт кабинета дополнительного образования и кабинета психолога с заменой полов, плинтусов, светильников, ремонтом стен, потолков, окраской радиаторов в здании МБУСО «Центр помощи детям-сиротам и детям, оставшимся без попечения родителей» по адресу г. Озерск, ул. Набережная, д. 19»</t>
  </si>
  <si>
    <t>11.</t>
  </si>
  <si>
    <t>Пожарная безопасность муниципальных учреждений и выполнение первичных мер пожарной безопасности на территории Озерского городского округа</t>
  </si>
  <si>
    <t>12.</t>
  </si>
  <si>
    <t>Развитие культуры в Озерском городском округе</t>
  </si>
  <si>
    <t>13.</t>
  </si>
  <si>
    <t>Развитие образования в Озерском городском округе</t>
  </si>
  <si>
    <t>Предоставление субсидии на выполнение муниципального задания на обеспечение государственных гарантий реализации прав получения общедоступного и бесплатного дошкольного образования в муниципальных дошкольных образовательных организациях (ОБ)</t>
  </si>
  <si>
    <t>Организация и предоставление дошкольного образования (МБ)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</si>
  <si>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</si>
  <si>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</si>
  <si>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Предоставление субсидии на иные цели на 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</si>
  <si>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Предоставление субсидии на иные цели на приобретение наглядных материалов в целях формирования здорового образа жизни детей дошкольного возраста в муниципальных образовательных организациях, реализующих образовательные программы дошкольного образования (комплекс "Зубная фея")</t>
  </si>
  <si>
    <t>УО</t>
  </si>
  <si>
    <t>1.6</t>
  </si>
  <si>
    <t>Региональный проект "Современная школа"</t>
  </si>
  <si>
    <t xml:space="preserve">Предоставление субсидии на иные цели на оборудование пунктов проведения экзаменов государственной итоговой аттестации по образовательным программам среднего общего образования </t>
  </si>
  <si>
    <t>Предоставление субсидии на иные цели муниципальным бюджетным учреждениям 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в рамках регионального проекта «Современная школа» (обновление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программам)</t>
  </si>
  <si>
    <t xml:space="preserve">3. </t>
  </si>
  <si>
    <t>Региональный проект "Патриотическое воспитание граждан Российской Федерации"</t>
  </si>
  <si>
    <t xml:space="preserve">Предоставление субсидии на финансовое обеспечение муниципального задания на оказание муниципальных услуг (выполнение работ) общеобразовательными организациями (обеспечение деятелньости советников директора по воспитанию и взаимодействию с детскими  общественными объединениями в общеобразовательных организациях) </t>
  </si>
  <si>
    <t xml:space="preserve">4. </t>
  </si>
  <si>
    <t>Модернизация школьных систем образования в Челябинской области</t>
  </si>
  <si>
    <t>Предоставление субсидии на иные цели муниципальным бюджетным учреждениям на реализацию мероприятий по модернизации школьных систем образования</t>
  </si>
  <si>
    <t>Предоставлени субсидии на иные цели муниципальным бюджетным учреждениям на обеспечение требований к антитеррористической защищенности объектов и территорий, прилегающих к зданиям государственных и муниципальных общеобразовательных организаций</t>
  </si>
  <si>
    <t>Предоставление субсидии на иные цели муниципальным бюджетным учреждениям-общеобразовательным организациям на проведение ремонтных работ по замене оконных блоков  в муниципальных общеобразовательных организациях</t>
  </si>
  <si>
    <t>5</t>
  </si>
  <si>
    <t>Региональный проект "Успех каждого ребенка"</t>
  </si>
  <si>
    <t>Предоставление субсидии на иные цели муниципальным бюджетным учреждениям- общеобразовательным организациям на ремонт спортивных залов и (или) оснащение спортивным инвентарем и оборудованием открытых плоскостных спортивных сооружений в муниципальных общеобразовательных организациях"  в рамках федерального проекта «Успех каждого ребенка» национального проекта «Образование»</t>
  </si>
  <si>
    <t>6</t>
  </si>
  <si>
    <t>Комплекс процессных мероприятий "Организация и предоставление общего образования"</t>
  </si>
  <si>
    <t>Предоставление субсидии на выполнение муниципального задания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(ОБ)</t>
  </si>
  <si>
    <t>Предоставление субсидии на выполнение муниципального задания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организациях, специальных учебно-воспитательных учреждениях для обучающихся с девиантным (общественно опасным) поведением (ОБ)</t>
  </si>
  <si>
    <t>Предоставление субсидии на выполнение муниципального задания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(ОБ)</t>
  </si>
  <si>
    <t>Организация и предоставление начального общего, основного общего, среднего общего  образования (МБ)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</si>
  <si>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</t>
  </si>
  <si>
    <t>Предоставление субсидии на иные цели на  реализацию мероприятий по модернизации школьных систем образования за счет средств местного бюджета</t>
  </si>
  <si>
    <t>Предоставление субсидии 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</t>
  </si>
  <si>
    <t>Предоставление субсидии на иные цели на обеспечение питанием детей из малообеспеченных семей и детей с нарушениями здоровья,  обучающихся в муниципальных общеобразовательных организациях</t>
  </si>
  <si>
    <t>Предоставление субсидии на иные цели на обеспечение молоком (молочной продукцией) обучающихся муниципальных общеобразовательных организаций по программам начального общего образования</t>
  </si>
  <si>
    <t>Предоставление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</si>
  <si>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</si>
  <si>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</si>
  <si>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</si>
  <si>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</si>
  <si>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</si>
  <si>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</si>
  <si>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</si>
  <si>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</si>
  <si>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</si>
  <si>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</t>
  </si>
  <si>
    <t>Комплекс процессных мероприятий "Организация и предоставление дополнительного образования в сфере образования"</t>
  </si>
  <si>
    <t>Организация и предоставление дополнительного образования детей (МБ)</t>
  </si>
  <si>
    <t>Обеспечение функционирования модели персонифицированного финансирования дополнительного образования детей (МБ)</t>
  </si>
  <si>
    <t>7.1</t>
  </si>
  <si>
    <t>7.2</t>
  </si>
  <si>
    <t>8</t>
  </si>
  <si>
    <t>Комплекс процессных мероприятий "Отдых и оздоровление детей и подростков Озерского городского округа</t>
  </si>
  <si>
    <t>Предоставление субсидии на организацию отдыха детей  в каникулярное время</t>
  </si>
  <si>
    <t xml:space="preserve">Предоставление субсидии на создание условий для организации отдыха детей в летних оздоровительных лагерях «Орленок», «Звездочка», «Отважных» </t>
  </si>
  <si>
    <t>Предоставление субсидии  на организацию оздоровительных лагерей с дневным пребыванием детей  на базе общеобразовательных организаций</t>
  </si>
  <si>
    <t>Предоставление субсидии на иные цели на организацию профильных лагерей, сплавов, экспедиций, учебно-тренировочных сборов, практикумов  с детьми и подростками</t>
  </si>
  <si>
    <t>Предоставление субсидии на иные цели на организацию временных рабочих мест для подростков</t>
  </si>
  <si>
    <t>Предоставление субсидии на организацию профильных смен для детей, состоящих на профилактическом учете</t>
  </si>
  <si>
    <t>8.1</t>
  </si>
  <si>
    <t>8.2</t>
  </si>
  <si>
    <t>8.3</t>
  </si>
  <si>
    <t>8.4</t>
  </si>
  <si>
    <t>8.5</t>
  </si>
  <si>
    <t>9</t>
  </si>
  <si>
    <t>Комплекс процессных мероприятий "Сопровождение деятельности образовательных учреждений"</t>
  </si>
  <si>
    <t>Предоставление субсидии  на иные цели на проведение ремонтных работ в образовательных учреждениях (включая мероприятия по составлению смет (при необходимости)</t>
  </si>
  <si>
    <t>Предоставление субсидии  на иные цели на обеспечение комплексной безопасности образовательных учреждений (мероприятия по пожарной, антитеррористической защищенности, выполнение СанПин и т.д.)</t>
  </si>
  <si>
    <t>Проведение ремонтных работ здания и (или) помещений Управления образования</t>
  </si>
  <si>
    <t>Обеспечение охраны здания МБОУ СОШ № 21 по адресу: Челябинская область, г. Озерск, б-р Луначарского, д. 11)</t>
  </si>
  <si>
    <t>Предоставление субсидии на иные цели на содержание МБУ "ДОЛ им.Ю.А.Гагарина"</t>
  </si>
  <si>
    <t>Предоставление субсидии на иные цели на обеспечение питанием детей МБСУВОУ «Школа №202», детей, обучающихся в специальных коррекционных классах МБОУ СОШ №35 и МБОУ «СОШ №41»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</si>
  <si>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</si>
  <si>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</t>
  </si>
  <si>
    <t>Компенсация расходов родителей (законных представителей) на организацию обучения лиц, являвшиихся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</si>
  <si>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</si>
  <si>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</si>
  <si>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</si>
  <si>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</si>
  <si>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</si>
  <si>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</si>
  <si>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</si>
  <si>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</si>
  <si>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</si>
  <si>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Комплекс процессных мероприятий "Развитие образовательной среды"</t>
  </si>
  <si>
    <t>10</t>
  </si>
  <si>
    <t xml:space="preserve">Предоставление субсидии на иные цели на обновление и развитие материально-технической базы образовательных учреждений </t>
  </si>
  <si>
    <t>Предоставление субсидии на иные цели на приобретение компьютерного и иного оборудования, монтаж систем видеонаблюдения  для общеобразовательных организаций, участвующих  в проведении ГИА</t>
  </si>
  <si>
    <t>Предоставление субсидии  на иные цели на приобретение расходных материалов для проведения ГИА</t>
  </si>
  <si>
    <t xml:space="preserve">Предоставление субсидии на иные цели на обеспечение участия обучающихся, педагогических и иных категорий работников в региональных, российских
 и международных мероприятиях. Предоставление субсидии на иные цели на проведение мероприятий муниципального уровня. </t>
  </si>
  <si>
    <t>Проведение мероприятий муниципального уровня (Управление образования)</t>
  </si>
  <si>
    <t>Предоставление мер социальной поддержки гражданам, обучающихся по программам среднего профессионального или высшего профессионального педагогического образования  по очной форме обучения на основании заключенных договоров о целевом обучении (стипендия)</t>
  </si>
  <si>
    <t>10.1</t>
  </si>
  <si>
    <t>10.2</t>
  </si>
  <si>
    <t>10.3</t>
  </si>
  <si>
    <t>10.4</t>
  </si>
  <si>
    <t>10.5</t>
  </si>
  <si>
    <t>10.6</t>
  </si>
  <si>
    <t>11</t>
  </si>
  <si>
    <t>Комплекс процессных мероприятий "Обеспечение функционирования Управления образования администрации Озерского городского округа»</t>
  </si>
  <si>
    <t>11.1</t>
  </si>
  <si>
    <t>Комплекс процессных мероприятий  "Организация и предоставление дошкольного образования"</t>
  </si>
  <si>
    <t>Доступное и комфортное жилье-гражданам России в Озерском городском округе</t>
  </si>
  <si>
    <t>Предоставление молодым семьям свидетельств о праве на получение социальной выплаты на приобретение жилого помещения или создание объекта индивидуального жилищного строительства</t>
  </si>
  <si>
    <t>Приобретение благоустроенных жилых помещений для переселения граждан из жилищного фонда, признанного непригодным для проживания, выплата возмещения собственникам за изымаемые жилые помещения (квартиры) в доме, признанном в установленном порядке аварийным и подлежащим сносу</t>
  </si>
  <si>
    <t>Ликвидация жилищного фонда, признанного непригодным для проживания, аварийным и подлежащим сносу</t>
  </si>
  <si>
    <t>Приобретение жилых помещений в целях формирования специализированного жилищного фонда для обеспечения жилыми помещениями детей-сирот и детей, оставшихся без попечения родителей, лиц из их числа, в Озерском городском округе в соответствии с требованиями действующего законодательства РФ</t>
  </si>
  <si>
    <t>УИО           УКСиБ</t>
  </si>
  <si>
    <t xml:space="preserve">УИО           </t>
  </si>
  <si>
    <t>УКСиБ</t>
  </si>
  <si>
    <t>Энергосбережение и повышение энергетической эффективности Озерского городского округа Челябинской области</t>
  </si>
  <si>
    <t xml:space="preserve">УЖКХ </t>
  </si>
  <si>
    <t xml:space="preserve">Мероприятие 
по оснащению приборами учета используемых энергетических ресурсов 
в жилищном фонде, 
в том числе
 с использованием интеллектуальных приборов учета, автоматизирован ных систем и систем диспетчеризации: Разработка проектной документации 
и монтаж узла учета тепла                                         и теплоносителя                          в административном здании 
пос. Метлино                                  по ул. Мира, д. 15 
</t>
  </si>
  <si>
    <t xml:space="preserve">Мероприятие 
по энергосбережению 
и повышению энергетической эффективности систем коммунальной инфраструктуры, направленное 
в том числе 
на развитие жилищно-коммунального хозяйства: Актуализация схемы теплоснабжения Озерского городского округа
</t>
  </si>
  <si>
    <t>Благоустройство Озерского городского округа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</si>
  <si>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</si>
  <si>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УКСиБ УЖКХ</t>
  </si>
  <si>
    <t>Приведение в нормативное состояние отдельных участков автомобильных дорог</t>
  </si>
  <si>
    <t>Оборудование пешеходных переходов стационарным освещением и системами сигнализации</t>
  </si>
  <si>
    <t>Содержание улично-дорожной сети Озерского городского округа</t>
  </si>
  <si>
    <t>Оплата электроэнергии светофорных объектов</t>
  </si>
  <si>
    <t>Установка остановочных павильонов</t>
  </si>
  <si>
    <t>Содержание территорий кладбищ в границах             Озерского городского округа</t>
  </si>
  <si>
    <t>Содержание и ремонт объектов наружного освещения Озерского городского округа</t>
  </si>
  <si>
    <t>Оплата электроэнергии, расходуемой на уличное освещение Озерского городского округа</t>
  </si>
  <si>
    <t>Содержание территорий скверов Озерского городского округа</t>
  </si>
  <si>
    <t>Акарицидная обработка территорий скверов</t>
  </si>
  <si>
    <t>Акарицидная обработка незакрепленных и прибрежных территорий</t>
  </si>
  <si>
    <t>Содержание детских игровых площадок, расположенных на землях общего пользования</t>
  </si>
  <si>
    <t>Организация оформления мест массового отдыха населения в границах Озерского городского округа</t>
  </si>
  <si>
    <t>Ремонт тротуаров на территории Озерского городского округа</t>
  </si>
  <si>
    <t>Обустройство пешеходных переходов на территории Озерского городского округа дорожными знаками, пешеходными ограждениями, искусственными неровностями, светофорами</t>
  </si>
  <si>
    <t>Перемещение бесхозяйных транспортных средств                   на территории Озерского городского округа</t>
  </si>
  <si>
    <t>Участок береговой полосы в зоне рекреации МБУ ПКиО               (7 500 кв.м)</t>
  </si>
  <si>
    <t>Отсыпка песком</t>
  </si>
  <si>
    <t>Очистка дна водной акватории</t>
  </si>
  <si>
    <t>Лабораторные исследования воды</t>
  </si>
  <si>
    <t>Земельный участок для размещения пляжа «Молодежный»               (10 877 кв.м)</t>
  </si>
  <si>
    <t>Санитарное содержание и обслуживание территории</t>
  </si>
  <si>
    <t>Вывоз и захоронение твердых коммунальных отходов</t>
  </si>
  <si>
    <t>Пляж «Дальний» (23 621 кв.м)</t>
  </si>
  <si>
    <t>Исследования воды и песка</t>
  </si>
  <si>
    <t>Содержание медицинского персонала</t>
  </si>
  <si>
    <t>Приобретение медицинских аптечек, средств гигиены</t>
  </si>
  <si>
    <t>Пляж «Нептун» (11 384 кв.м)</t>
  </si>
  <si>
    <t>Земельный участок для размещения пляжа по адресу:                         ул. Набережная, 21 (1 251 кв.м)</t>
  </si>
  <si>
    <t>Земельный участок для размещения пляжа по адресу:                        мкр. Заозерный, 4 (6 431 кв.м)</t>
  </si>
  <si>
    <t>Земельный участок для размещения пляжа «Восточный»                   в пос. Метлино (1 556 кв.м)</t>
  </si>
  <si>
    <t>Земельный участок для размещения пляжа Южный»                         пос. Новогорный (953 кв.м)</t>
  </si>
  <si>
    <t>Финансовое обеспечение текущей деятельности Управления капитального строительства                                   и благоустройства администрации Озерского городского округа Челябинской области</t>
  </si>
  <si>
    <t xml:space="preserve">7 </t>
  </si>
  <si>
    <t>Оздоровление экологической обстановки на территории Озерского городского округа</t>
  </si>
  <si>
    <t>Структурный элемент  «Снижение уровня загрязнения окружающей среды»</t>
  </si>
  <si>
    <t xml:space="preserve">Ликвидация мест несанкционированного размещения отходов 
на территории Озерского городского округа
</t>
  </si>
  <si>
    <t>Администрация ОГО (отдел охраны окружающей среды) УКСиБ УИО</t>
  </si>
  <si>
    <t xml:space="preserve">Осуществле ние мер 
по улучшению экологического состояния водных объектов
</t>
  </si>
  <si>
    <t>Устройство отводов лесосек под рубки ухода за лесом</t>
  </si>
  <si>
    <t>УИО                  (МКУ "Озерсеое лесничество")</t>
  </si>
  <si>
    <t>Устройство противопожарных полос по просекам</t>
  </si>
  <si>
    <t>Уход за минерализованными полосами</t>
  </si>
  <si>
    <t>Опашка вокруг хвойных молодняков</t>
  </si>
  <si>
    <t>Оборудование и обустройство лесов средствами противопожарной пропаганды</t>
  </si>
  <si>
    <t>Наземная охрана лесов, ежедневное моторизированное патрулирование лесов с целью выявления очагов пожаров и лесонарушений</t>
  </si>
  <si>
    <t xml:space="preserve">Структурный элемент "Лесовосстановление и защита лесов"
</t>
  </si>
  <si>
    <t>Структурный элемент  «Озеленение»</t>
  </si>
  <si>
    <t>Санитарная вырубка древесно-кустарнико вой раститель ности</t>
  </si>
  <si>
    <t>Посадка однолетних, многолетних растений</t>
  </si>
  <si>
    <t xml:space="preserve">Расчистка территории 
от древесно-кустарниковой раститель ности
</t>
  </si>
  <si>
    <t xml:space="preserve">Уходные работы 
за однолетними, многолетними растениями 
</t>
  </si>
  <si>
    <t>Структурный элемент 1. «Благоустройство общественных территорий Озерского городского округа»</t>
  </si>
  <si>
    <t>УКСиБ, УКиМП</t>
  </si>
  <si>
    <t>Благоустройство входной группы в парк культуры                       и отдыха, г. Озерск, пер. Поперечный, 9</t>
  </si>
  <si>
    <t>УКиМП</t>
  </si>
  <si>
    <t>Благоустройство мемориального комплекса                      «Вечный огонь», г. Озерск, Космонавтов, 20</t>
  </si>
  <si>
    <t>Благоустройство сквера Первостроителей, г. Озерск,                ул. Космонавтов, 27</t>
  </si>
  <si>
    <t xml:space="preserve">Капитальные вложения
 по строительству и реконструкции, проведение проектно-изыскательских работ и капитального ремонта объектов жилищно-коммунальной и социальной сферы Озерского городского округа
</t>
  </si>
  <si>
    <t>Ремонт кровли здания по ул. Кыштымская, 52</t>
  </si>
  <si>
    <t>Финансовое обеспечение текущей деятельности МКУ «УКС Озерского городского округа»</t>
  </si>
  <si>
    <t>Обеспечение пожарной безопасности муниципальных учреждений                      и выполнение первичных мер пожарной безопасности                   на территории Озерского городского округа</t>
  </si>
  <si>
    <t>Устройство противопожар ных разрывов около населенных пунктов, прилегающих  к лесу</t>
  </si>
  <si>
    <t>Оборудование территорий общего пользования населенных пунктов первичными средствами тушения пожаров                  и противопожар ным инвентарем:              п. Бижеляк; Селезни,                     ст Татыш</t>
  </si>
  <si>
    <t>Управление по делам ГОиЧС</t>
  </si>
  <si>
    <t>Приобретение ранцевых лесных огнетушителей (6 шт.) МБУ ПКиО</t>
  </si>
  <si>
    <t xml:space="preserve">Приобретение двери входной Люкс № 5, сталь 3 млм, 2050х960 
в количестве 2 штук (МКУ «Озерское лесничество» 
</t>
  </si>
  <si>
    <t>22</t>
  </si>
  <si>
    <t>Управление и обеспечение деятельности учреждений, подведомственных администрации Озерского городского округа</t>
  </si>
  <si>
    <t xml:space="preserve">Создание условий для хранения, комплектования, учета 
и использования документов Архивного фонда Российской Федерации 
и других архивных документов, хранящихся 
в муниципальном архиве
</t>
  </si>
  <si>
    <t>Администрация ОГО</t>
  </si>
  <si>
    <t>Выпуск                             и распространение периодического печатного средства массовой информации газеты «Озерский вестник»</t>
  </si>
  <si>
    <t xml:space="preserve">Развитие инициативного бюджетирования
на территории Озерского городского округа
</t>
  </si>
  <si>
    <t>23</t>
  </si>
  <si>
    <t>Структурный элемент 1. «Благоустройство»</t>
  </si>
  <si>
    <t>Приобретение входной группы и малых форм для благоустройства территории Детского парка МБУ ПКиО, расположенной                            на земельном участке                              по адресу: Челябинская область, г. Озерск,                           пр. Ленина, д. 40 б</t>
  </si>
  <si>
    <t>Наш двор мечты по адресу бул. Луначарского, д. 19, г. Озерск Челябинская область (благоустройство территории МКД: планировка и установка лестницы и пандуса, установка парковочных барьеров, асфальтирование 2 протоптанных жителями дорожек, асфальтирование части спортивной площадки, установка МАФ (скамейка и урна) для пожилых жителей дома, озеленение)</t>
  </si>
  <si>
    <t>УЖКХ</t>
  </si>
  <si>
    <t>Ремонт проезжей части придомовой территории многоквартирного жилого дома № 5 по ул. Мира, пос. Метлино, Озерский городской округ, Челябинская область</t>
  </si>
  <si>
    <t>Благоустройство дворовой территории жилого дома № 6 по ул. Мира (обустройство новой детской игровой площадки) в пос. Метлино, Озерский городской округ, Челябинская область</t>
  </si>
  <si>
    <t>Ремонт проезжей части придомовой территории многоквартирного жилого дома № 6 по ул. Мира, пос. Метлино, Озерский городской округ, Челябинская область</t>
  </si>
  <si>
    <t>Благоустройство пешеходной зоны                    от бул. Луначарского,     д. 13 до ул. Дзержинского, д. 56                       в г. Озерск, Челябинская область: асфальтирование покрытия сложившейся сети протоптанных тропиночных дорожек, благоустройство 2-х площадок для установки МАФ и установка 2-х групп МАФ (скамейка+урна) вдоль главной пешеходной аллеи</t>
  </si>
  <si>
    <t>Ремонт контейнерных площадок, расположенных                         на территории многоквартирных жилых домов № 1, 9, 12 по ул. Мира, № 18                по ул. Шолохова, № 76 по ул. Центральная                         в пос. Метлино, Озерский городской округ, Челябинская область»</t>
  </si>
  <si>
    <t>Ремонт проезжей части придомовой территории многоквартирного жилого дома № 82                     по ул. Центральная,                         пос. Метлино, Озерский городской округ, Челябинская область</t>
  </si>
  <si>
    <t>Ремонт пешеходной дорожки, расположенной в районе жилого дома № 21                             по бул. Луначарского (расширение пешеходной дорожки, ремонт имеющегося асфальтового покрытия, оборудование переездов и скатов, замена освещения), г. Озерск, Челябинская область</t>
  </si>
  <si>
    <t>Структурный элемент 2. «Ремонт и оснащение социальной сферы»</t>
  </si>
  <si>
    <t>Частичная замена оконных блоков с ремонтом пилонов в здании МБДОУ ЦРР ДС №58, расположенном по адресу: Челябинская область, г. Озерск, бул. Гайдара, д. 19</t>
  </si>
  <si>
    <t>Ремонт кровли в здании МБДОУ ЦРР ДС №58, расположенном по адресу: Челябинская область, г. Озерск, бул. Гайдара, д.19</t>
  </si>
  <si>
    <t>Замена теневых навесов (демонтаж, приобретение и монтаж) в МБДОУ ЦРР  ДС №58 по адресу: Челябинская область, г. Озерск, бул. Гайдара, д. 19</t>
  </si>
  <si>
    <t>Ремонт пилонов (наружная отделка стен) в здании МБДОУ ЦРР ДС №58, расположенном по адресу: Челябинская область, г. Озерск, бул. Гайдара, д. 19</t>
  </si>
  <si>
    <t>Текущий ремонт системы вентиляции, электроснабжения и системы пожарной сигнализации школьной столовой МБОУ «Лицей №23», расположенного по адресу: Челябинская область, г. Озерск, ул. Блюхера, д. 1а</t>
  </si>
  <si>
    <t>Текущий ремонт внутреннего помещения кабинета и коридора, замена внутренних дверей, замена дверей входной группы, замена дверей запасного выхода, ремонт пола в кабинете и коридоре-строительно-отделочные работы, демонтаж и монтаж потолков в коридоре и кабинете, ремонт оконных и дверных проемов, электромонтажные работы в кабинете и коридоре, погрузочно-разгрузочные работы, вывоз мусора в здании мастерских МБОУ  «Лицей №23», расположенного по адресу: Челябинская область, г. Озерск, ул. Блюхера, д. 1а, корпус 1</t>
  </si>
  <si>
    <t>Текущий Ремонт фасада здания мастерских МБОУ «Лицей №23» (ремонт наружных столбов у входа, электромонтажные работы у входа в здание, установка светильников и звонка у входа в здание, потолок входа  в здание, оконные наружные проемы, погрузочно-разгрузочные работы, вывоз мусора), расположенного  по адресу: Челябинская область, г. Озерск, ул. Блюхера, д. 1а, корпус 1</t>
  </si>
  <si>
    <t>Частичный ремонт кровли здания МБОУ СОШ №33, расположенного по адресу: Челябинская область, г. Озерск, ул. Матросова, д. 49</t>
  </si>
  <si>
    <t>Частичная замена ограждения территории МБОУ СОШ №33, расположенной по адресу: Челябинская область, г. Озерск, ул. Матросова, д. 49</t>
  </si>
  <si>
    <t>Ремонт внутренних помещений здания спортивного зала (спортзал, санузлы, раздевалки-душевые для мальчиков и девочек, тренерская, теплоузел-бойлерная, комната (снарядная), входная группа и коридор) структурного подразделения МБОУ СОШ №32 «Начальная школа», расположенного по адресу: Челябинская область, г. Озерск, ул. Менделеева, д. 13, корпус 1</t>
  </si>
  <si>
    <t>Закупка спортивных тренажеров для тренажерного зала «Динамик» МБУ ДО «ДТДиМ» по ул. Мира, д.15 в пос. Метлино, Озерский городской округ, Челябинская область</t>
  </si>
  <si>
    <t>Выполнение работ по замене оконных блоков, ремонту стен и потолка игрового зала спортивного павильона МБУ «Арена», расположенного по адресу: Челябинская область, Озерский городской округ, пос. Новогорный, ул. Энергетиков, д. 2а, сооружение 1</t>
  </si>
  <si>
    <t>Выполнение работ по ремонту стен и потолка в игровом зале спорткомплекса «Авангард» МБУ «Арена», распложенного по адресу: Челябинская область, г. Озерск, ул. Трудящихся, д. 20, корпус 1</t>
  </si>
  <si>
    <t>Содержание земельных участков,расположенных на землях общего пользования</t>
  </si>
  <si>
    <t>Дезинсекционная робработка против членистоногих</t>
  </si>
  <si>
    <t>Поставка природного газа доя мемориала "Вечный огонь"</t>
  </si>
  <si>
    <t>Техническое обслуживанию мемориала "Вечный огонь"</t>
  </si>
  <si>
    <t>Содержание фонтанов на территории Озерского городского округа</t>
  </si>
  <si>
    <t>Проведение капитального ремонта дворовых территорий многоквартирных домов, проездов к дворовым территориям многоквартирных домов Озерского городского округа</t>
  </si>
  <si>
    <t>Осуществление деятельности по обращению с животными без владельцев</t>
  </si>
  <si>
    <t>Благоустройство сквера Первостроителей, ул. Космонавтов, 27</t>
  </si>
  <si>
    <t>Благоустройство ул. Федорова (пешеходная дорожка, наружное освещение) п. Метлино, Озерский городской округ, Челябинская область</t>
  </si>
  <si>
    <t>Разработка проектно-сметной документации «Капитальный ремонт театра кукол МБУ ТК «Золотой петушок»</t>
  </si>
  <si>
    <t>Размещение пожарных резервуаров в д. Новая Теча и в п. Бижеляк</t>
  </si>
  <si>
    <t>Монтаж и наладка системы автоматической пожарной сигнализации и системы оповещения и управления эвакуации людей при пожаре в помещении механической мастерской МБУ ПКиО</t>
  </si>
  <si>
    <t>Вырубка деревьев</t>
  </si>
  <si>
    <t>Подсыпка песка</t>
  </si>
  <si>
    <t>УЖКХ УКиМП</t>
  </si>
  <si>
    <t>5.5</t>
  </si>
  <si>
    <t>5.4</t>
  </si>
  <si>
    <t>5.3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</si>
  <si>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</si>
  <si>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</si>
  <si>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</si>
  <si>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</si>
  <si>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</si>
  <si>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</si>
  <si>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</si>
  <si>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</si>
  <si>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</si>
  <si>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</si>
  <si>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</si>
  <si>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7.1.1</t>
  </si>
  <si>
    <t>7.1.2</t>
  </si>
  <si>
    <t>7.1.3</t>
  </si>
  <si>
    <t>7.2.2</t>
  </si>
  <si>
    <t>7.2.1</t>
  </si>
  <si>
    <t>7.2.3</t>
  </si>
  <si>
    <t>7.3</t>
  </si>
  <si>
    <t>7.3.1</t>
  </si>
  <si>
    <t>7.3.5</t>
  </si>
  <si>
    <t>7.3.2</t>
  </si>
  <si>
    <t>7.3.3</t>
  </si>
  <si>
    <t>7.3.4</t>
  </si>
  <si>
    <t>7.3.6</t>
  </si>
  <si>
    <t>7.4</t>
  </si>
  <si>
    <t>7.4.1</t>
  </si>
  <si>
    <t>7.4.2</t>
  </si>
  <si>
    <t>7.4.3</t>
  </si>
  <si>
    <t>7.4.4</t>
  </si>
  <si>
    <t>7.4.5</t>
  </si>
  <si>
    <t>7.4.6</t>
  </si>
  <si>
    <t>7.4.7</t>
  </si>
  <si>
    <t>7.5</t>
  </si>
  <si>
    <t>7.5.1</t>
  </si>
  <si>
    <t>7.5.2</t>
  </si>
  <si>
    <t>7.6</t>
  </si>
  <si>
    <t>7.6.1</t>
  </si>
  <si>
    <t>7.6.2</t>
  </si>
  <si>
    <t>7.6.3</t>
  </si>
  <si>
    <t>7.7</t>
  </si>
  <si>
    <t>7.7.1</t>
  </si>
  <si>
    <t>7.7.2</t>
  </si>
  <si>
    <t>7.8</t>
  </si>
  <si>
    <t>7.8.1</t>
  </si>
  <si>
    <t>7.8.2</t>
  </si>
  <si>
    <t>1.7</t>
  </si>
  <si>
    <t>1.8</t>
  </si>
  <si>
    <t>Оплата труда работников Управления по ФКиС с начислениями на выплаты на оплату труда и осуществление прочих выплат работникам в соответствии с действующим законодательством</t>
  </si>
  <si>
    <t>Структурный элемент 1. "Регулирование градострои-
тельной деятельности на территории Озерского городского округа"</t>
  </si>
  <si>
    <t xml:space="preserve"> Ведение дежурного (опорного) плана застройки и инженерной инфраструк-
туры населенных пунктов Озерского городского округа
</t>
  </si>
  <si>
    <t xml:space="preserve">Осуществление демонтажа рекламных и информацион-
ных конструкций на территории Озерского городского округа
</t>
  </si>
  <si>
    <t>1.9</t>
  </si>
  <si>
    <t>1.10</t>
  </si>
  <si>
    <t>Структурный элемент 1 Комплекс процессных мероприятий «Обеспечение качества, доступности и эффективности оказания услуг учреждениями культуры»</t>
  </si>
  <si>
    <t>Оплата труда работников учреждений культуры</t>
  </si>
  <si>
    <t>Компенсация расходов на коммунальные услуги для работников учреждений культуры и учреждений дополнительного образования, проживающих и работающих в сельской местности</t>
  </si>
  <si>
    <t>Оплата услуг связи, коммунальных услуг, услуг содержания движимого и недвижимого имущества и прочего</t>
  </si>
  <si>
    <t>Организация и проведение фестиваля «Заман»</t>
  </si>
  <si>
    <t>Структурный элемент 2 Комплекс процессных мероприятий «Обеспечение деятельности Управления культуры и молодёжной политики»</t>
  </si>
  <si>
    <t>Оплата труда работников органов местного самоуправления</t>
  </si>
  <si>
    <t>Оплата работ и услуг в области информационно-коммуникационных технологий</t>
  </si>
  <si>
    <t>Приобретение товаров, оплата работ и услуг</t>
  </si>
  <si>
    <t>Структурный элемент 3 Комплекс проектных мероприятий «Молодёжь Озёрска»</t>
  </si>
  <si>
    <t>Муниципальный этап Всероссийской акции «Вахта памяти»</t>
  </si>
  <si>
    <t>Мероприятия, посвященные памятным датам России</t>
  </si>
  <si>
    <t>Мероприятия, направленные на гражданско-патриотическое воспитание молодежи</t>
  </si>
  <si>
    <t>Муниципальный отбор кандидатов на соискание ежегодной премии Губернатора Челябинской области в сфере молодежной политики</t>
  </si>
  <si>
    <t>Мероприятия, направленные на организацию и проведение молодёжных образовательных форумов</t>
  </si>
  <si>
    <t>Организация и проведение общегородского молодежного мероприятия</t>
  </si>
  <si>
    <t>Мероприятия, направленные на поддержку работающей молодежи</t>
  </si>
  <si>
    <t>Мероприятия, направленные на вовлечение молодёжи в социальное проектирование</t>
  </si>
  <si>
    <t>Мероприятия, направленные на вовлечение молодёжи в добровольческую (волонтёрскую) деятельность</t>
  </si>
  <si>
    <t>Мероприятия по профилактике и противодействию экстремизму и терроризму в молодежной среде</t>
  </si>
  <si>
    <t>Мероприятия, направленные на укрепление института молодой семьи, популяризацию семейных ценностей в молодежной среде</t>
  </si>
  <si>
    <t>Проведение лекций, бесед профилактического характера для молодежи</t>
  </si>
  <si>
    <t>Организация и проведение профилактических акций, направленных на пропаганду здорового образа жизни</t>
  </si>
  <si>
    <t>Изготовление печатной продукции, средств наглядной агитации по вопросам профилактики наркомании</t>
  </si>
  <si>
    <t>Расходы на ремонт помещения в т.ч.: напольное покрытие (линолеум)</t>
  </si>
  <si>
    <t>Освещение и электрика (светильники, розетки, кабели и пр.)</t>
  </si>
  <si>
    <t>Отделка стен и потолка (краска, грунтовка, шпатлёвка)</t>
  </si>
  <si>
    <t>Замена дверей (входная группа, запасной выход, двери внутри помещения)</t>
  </si>
  <si>
    <t>Интерьерный декор верхних оконных блоков (установка поликарбоната, матирование плёнкой)</t>
  </si>
  <si>
    <t>Приобретение оборудования и мебели (рулонная штора на окно 10 шт., кулиса для сцены 6 м., стул складной со столиком 60 шт., стол модульный 10 шт., пуф 50 шт., стеллаж для пуфов 1 шт., ширма-перегородка на колёсах 6 шт., стойка администратора 1 шт., скамья 6 шт., экран проекционный с электроприводом 1 шт., проектор 1 шт.)</t>
  </si>
  <si>
    <t>Структурный элемент 4 Комплекс проектных мероприятий «Укрепление материально-технической базы учреждений культуры»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</si>
  <si>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</si>
  <si>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</si>
  <si>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</si>
  <si>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</si>
  <si>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</si>
  <si>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</si>
  <si>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</si>
  <si>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</si>
  <si>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</si>
  <si>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</si>
  <si>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Постановочные расходы по созданию спектаклей для муниципальных театров (МБУ ОТДиК "Наш дом")</t>
  </si>
  <si>
    <t>Постановочные расходы по созданию спектаклей для муниципальных театров (МБУ ТК "Золотой петушок")</t>
  </si>
  <si>
    <t>Приобретение оборудования, инструментов и литературы для учреждений культуры и дополнительного образования детей</t>
  </si>
  <si>
    <t>Комплектование книжных фондов</t>
  </si>
  <si>
    <t>Структурный элемент 5 Комплекс проектных мероприятий «Сохранение объектов историко-культурного наследия»</t>
  </si>
  <si>
    <t>Ремонт паркета в фойе 2 этажа ДК "Маяк" МБУ "КДЦ"</t>
  </si>
  <si>
    <t>Ремонт ступеней и прилегающей к ним площадки здания МКУК «ЦБС», расположенных по адресу: Челябинская область, г. Озерск, ул. Советская, д.8</t>
  </si>
  <si>
    <t>Ремонт и реставрация аттракциона «Вертолеты» на территории Детского парка МБУ ПКиО, расположенной на земельном участке по адресу: Челябинская область, г. Озерск, пр. Ленина, д. 40 б</t>
  </si>
  <si>
    <t>Замена одежды сцены (кулисы/занавес) театра, относящегося к объектам культурного наследия МБУК ОТДиК «Наш дом», расположенного по адресу: Челябинская область, г. Озерск, пр. Ленина, д.30</t>
  </si>
  <si>
    <t>Реставрация паркета в фойе, зрительном зале и галерее театра с заменой плинтуса, относящего к объектам культурного наследия МБУК ОТДиК «Наш дом», расположенного по адресу: Челябинская область, г. Озерск, пр. Ленина, д.30</t>
  </si>
  <si>
    <t>Капитальный ремонт 1 этажа здания МБУ «КДЦ», расположенного по адресу: Челябинская область, г. Озерск, ул. Блюхера, д.23</t>
  </si>
  <si>
    <t>Проверка качества огнезащитной обработки деревянных конструкций чедака здания МБУДО "ДХШ"</t>
  </si>
  <si>
    <t>1.11</t>
  </si>
  <si>
    <t>Управление по делам ГОиЧС                             УИО УКиМП УКСиБ УЖКХ</t>
  </si>
  <si>
    <t xml:space="preserve">Проверка состояния огнезащитной обработки деревянных чердачных перекрытий  в общежитиях по адресам: ул. Уральская, д. 3, 4, 7,
ул. Менделеева, д. 10, ул. Трудящихся, д. 39а, пос. Новогорный, ул. Театральная, 4а, ул. Труда, 3а, в административном здании, Ленина, 62
</t>
  </si>
  <si>
    <t xml:space="preserve">Огнезащитная обработка деревянных перегородок чердачного помещения
по адресу 
пр. Ленина, 62 
</t>
  </si>
  <si>
    <t xml:space="preserve">Ежегодная поверка пожарных кранов на водоотдачу 
в общежитиях по адресам: 
ул. Уральская, д. 3, 4, 7, 
ул. Менделеева, д. 10, 
ул. Трудящихся, д. 39а, 
пос. Метлино, ул. Мира, 15, ул. Центральная, 76, в административном здании, Ленина, 62
</t>
  </si>
  <si>
    <t xml:space="preserve">Проведение ежегодного технического обслуживания огнетушителей в общежитиях по адресам: ул. Уральская, д. 3, 4, 7, 
ул. Менделеева,д. 10, 
ул. Трудящихся, д. 39а, 
пос. Метлино, ул. Мира, 15, ул. Центральная, 76, в административном здании, Ленина, 62
</t>
  </si>
  <si>
    <t>5.17</t>
  </si>
  <si>
    <t>Благоустройство входной группы в парк культуры и отдыха, г. Озерск, пер. Поперечный, 9</t>
  </si>
  <si>
    <t>Структурный элемент 2 «Переселение граждан из жилищного фонда, признанного непригодным для проживания»</t>
  </si>
  <si>
    <t xml:space="preserve">Структурный элемент 1 «Энергосбережение 
и повышение энергетической эффективности Озерского городского округа Челябинской области»
</t>
  </si>
  <si>
    <t>Структурный элемент 2 «Комплексное развитие систем коммунальной инфраструктуры Озерского городского округа»</t>
  </si>
  <si>
    <t xml:space="preserve">Формирование современной городской среды в Озерском городском округе </t>
  </si>
  <si>
    <t>Структурный элемент 1 "Комплекс проектных мероприятий «Обеспечение сохранности, комплектования, учета и использования документов Архивного фонда Российской Федерации и других архивных документов, хранящихся в муниципальном архиве, в соответствии с действующим законодательством"</t>
  </si>
  <si>
    <t>Структурный элемент 2 "Комплекс проектных мероприятий «Обеспечение деятельности Муниципального бюджетного учреждения «Редакция газеты «Озерский вестник» города Озерска"</t>
  </si>
  <si>
    <t>5.18</t>
  </si>
  <si>
    <t>Восстановление пропускной способности трубопровода наружных сетей канализации пер.Поперечный д. 7 до ГСК 109, г.Озерск II этап</t>
  </si>
  <si>
    <t>ВСЕГО ПО ПРОГРАММАМ</t>
  </si>
  <si>
    <t>УКиМП УКСиБ УЖКХ</t>
  </si>
  <si>
    <t>1.12</t>
  </si>
  <si>
    <t>1.13</t>
  </si>
  <si>
    <t>1.14</t>
  </si>
  <si>
    <t>2.9</t>
  </si>
  <si>
    <t>2.10</t>
  </si>
  <si>
    <t>2.11</t>
  </si>
  <si>
    <t>2.12</t>
  </si>
  <si>
    <t>2.13</t>
  </si>
  <si>
    <t>1.15</t>
  </si>
  <si>
    <t>Структурный элемент 1 «Организация транспортного обслуживания населения»</t>
  </si>
  <si>
    <t>Структурный элемент 2 «Организация дорожной деятельности в границах Озерского городского округа»</t>
  </si>
  <si>
    <t>Структурный элемент 3 «Содержание мест захоронения           в границах Озерского городского округа»</t>
  </si>
  <si>
    <t>Структурный элемент 4 «Организация мероприятий               по обеспечению наружным освещением                          Озерского городского округа»</t>
  </si>
  <si>
    <t>Структурный элемент 5 «Комплекс работ по благоустройству территории Озерского городского округа»</t>
  </si>
  <si>
    <t>Благоустройство мемориального комплекса "Вечный огонь", ул. Космонавтов, 20</t>
  </si>
  <si>
    <t>Структурный элемент 6 «Повышение безопасности дорожного движения на территории Озерского городского округа»</t>
  </si>
  <si>
    <t>Структурный элемент 8 «Осуществление текущей деятельности Управления капитального строительства            и благоустройства администрации Озерского городского округа Челябинской области»</t>
  </si>
  <si>
    <t>Структурный элемент 7 «Обустройство территории пляжей и прибрежных зон отдыха Озерского городского округа для организации досуга населения»</t>
  </si>
  <si>
    <t xml:space="preserve">Структурный элемент 1 «Развитие жилищно-коммунальной и социальной инфраструкту
ры в части организации, сопровождения проектирования строительства, реконструкции и капитального ремонта объектов капитального строительства»
</t>
  </si>
  <si>
    <t>2.14</t>
  </si>
  <si>
    <t>2.15</t>
  </si>
  <si>
    <t>2.16</t>
  </si>
  <si>
    <t>Нераспределенные средства</t>
  </si>
  <si>
    <t>УКИиМП УЖКХ УКСиБ УО УФКиС  УСЗН</t>
  </si>
  <si>
    <t>УО УФКиС УСЗН</t>
  </si>
  <si>
    <t>Структурный элемент 3  Приобретение жилых помещений в целях формирования специализированного жилищного фонда для обеспечения жилыми помещениями детей-сирот и детей, оставшихся без попечения родителей, лиц из их числа в Озерском городском округе Челябинской области</t>
  </si>
  <si>
    <t xml:space="preserve">Структурный элемент 2 «Осуществление текущей деятельности МКУ «УКС Озерского городского округа»
</t>
  </si>
  <si>
    <t>Структурный элемент 3 «Развитие и совершенствование системы обеспечения безопасности и защиты населения и территории Озерского городского округа от чрезвычайных ситуаций»</t>
  </si>
  <si>
    <t>Структурный элемент 2 «Противодействие коррупции в Озерском городском округе»</t>
  </si>
  <si>
    <t>И.о. начальника Управления экономики</t>
  </si>
  <si>
    <t>Начальник Управления по финансам</t>
  </si>
  <si>
    <t>Е.Б. Соловьева</t>
  </si>
  <si>
    <t>Согласовано:</t>
  </si>
  <si>
    <t xml:space="preserve">Отчет о ресурсном обеспечении муниципальных программ за счет всех источников финансирования
по состоянию на 01 июля 2024 года
</t>
  </si>
  <si>
    <t>Структурный элемент 1 «Оказание молодым семьям государственной поддержки для улучшения жилищных условий»</t>
  </si>
  <si>
    <t xml:space="preserve">Выполнение работ по модернизации и дооснащению имеющейся противопожарной системы путем монтажа в систему оповещения голосового сигнала, 
административное здание по ул. Блюхера, 2а
</t>
  </si>
  <si>
    <t>УСЗН, УКиМП, УО,  УЖКХ</t>
  </si>
  <si>
    <t>5.19</t>
  </si>
  <si>
    <t>Выполнение работ по уборке и надлежащему содержанию мусорных контейнерных площадок на землях общего ползования поселка Метлино Озерского городского округа</t>
  </si>
  <si>
    <t xml:space="preserve">Проектирование АПС и СОУЭ в общежитии, п. Татыш по ул. Трудящихся, д. 39а
</t>
  </si>
  <si>
    <t>Инициативный проект "Ремонт спортивной детской площадки для воспитанников (с устройством покрытия площадки из резиновой крошки с подготовкой основания, установкой тренажерного комплекса с устройством фундаментов, ремонт веранды на спортивной площадке для хранения спортинвентаря, а именно: ремонт основания перекрытия пола, замена напольного покрытия, замена каркаса кровли, замена кровельного покрытия на ондулин, облицовка наружных стен металлосайдингом, отделка внутренних стен плитами ориентировано-стружечными типа OSB, замена дверного блока, отделка оконных проемов поликарбонатом) на территории МБСУ СО «Озерский центр содействия семейному воспитанию», расположенному по адресу: Челябинская область, г.Озерск, ул.Блюхера, д.6"</t>
  </si>
  <si>
    <t>Инициативный проект "Ремонт узла учета теплоносителя и тепловой энергии в здании МУ «Комплексный центр», расположенного по адресу: Челябинская область, г.Озерск, ул.Космонавтов, д.1а"</t>
  </si>
  <si>
    <t>2.17</t>
  </si>
  <si>
    <t>2.18</t>
  </si>
  <si>
    <t>1.4.9</t>
  </si>
  <si>
    <t>Расходы по назначению ежегодной денежной выплаты на приобретение одежды для посещения занятий, а также спортивной формы</t>
  </si>
  <si>
    <t>Предоставление субсидии на иные цели на капитальный ремонт спортивного зала "Школа-интернат № 37 VIII вида" за счет средств местного бюджета</t>
  </si>
  <si>
    <t>6.11</t>
  </si>
  <si>
    <t>Предоставление субсидии на иные цели на благоустройство территорий, прилегающих к зданиям муниципальных образовательных организаций</t>
  </si>
  <si>
    <t>Предоставление субсидии на иные цели  на проведение мероприятий по составлению актов технического осмотра (заключения), ПСД, проведение государственной экспертизы, строительного контроля, авторского надзора (контроля)</t>
  </si>
  <si>
    <t>9.10</t>
  </si>
  <si>
    <t>Обеспечение функционирования Управления образования администрации Озерского городского округа</t>
  </si>
  <si>
    <t>2.19</t>
  </si>
  <si>
    <t>Инициативный проект "Ремонт (замена) окон и дверей, внутренние штукатурные, облицовочные и малярные работы, в коридоре 2 этажа 3-этажного здания МБОУ СОШ №35, расположенному по адресу: Челябинская область, Озерский городской округ, пос.Метлино, ул.Центральная, д.59 "</t>
  </si>
  <si>
    <t>1.1.</t>
  </si>
  <si>
    <t>Капитальный ремонт напорного коллектора ливневой канализации К2Н по пр. Карла-Маркса, г. Озерск.</t>
  </si>
  <si>
    <t>Реконструкция котельной в пос. Метлино (в т.ч. ПИР)</t>
  </si>
  <si>
    <t>Строительство наружного освещения по ул. Кыштымская, г. Озерск.</t>
  </si>
  <si>
    <t>Приобретение и установка скамеек на улично-дорожной сети Озерского городского округа</t>
  </si>
  <si>
    <t>Разработка ПСД на благоустройство пешеходной дорожки от дома №8 по ул. Набережная до территории ПКиО</t>
  </si>
  <si>
    <t>5.20</t>
  </si>
  <si>
    <t>демонтаж, приобретение и установка нового остановочного комплекса по ул. Мира в пос. Метлино</t>
  </si>
  <si>
    <t>Приобретение порошковых огнетушителей в МБУДО «ДШИ»</t>
  </si>
  <si>
    <t xml:space="preserve">Проектирование адресной системы АПС МБУ ДК «Синегорье»
</t>
  </si>
  <si>
    <t>Огнезащитная обработка деревянных конструкций чердачного помещения здания МБУДО «ДШИ»</t>
  </si>
  <si>
    <t>Огнезащитная пропитка ткани одежды сцены в здании МБУ ДК "Синегорье"</t>
  </si>
  <si>
    <t>1.16</t>
  </si>
  <si>
    <t>1.17</t>
  </si>
  <si>
    <t>Е.О. Мартынюк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</si>
</sst>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0.0"/>
    <numFmt numFmtId="167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4">
    <xf numFmtId="0" fontId="0" fillId="0" borderId="0" xfId="0"/>
    <xf numFmtId="0" fontId="17" fillId="0" borderId="34" xfId="0" applyFont="1" applyFill="1" applyBorder="1" applyAlignment="1">
      <alignment horizontal="left" vertical="center" wrapText="1"/>
    </xf>
    <xf numFmtId="165" fontId="18" fillId="0" borderId="29" xfId="0" applyNumberFormat="1" applyFont="1" applyFill="1" applyBorder="1" applyAlignment="1">
      <alignment horizontal="center" vertical="center" wrapText="1"/>
    </xf>
    <xf numFmtId="164" fontId="17" fillId="0" borderId="34" xfId="0" applyNumberFormat="1" applyFont="1" applyFill="1" applyBorder="1" applyAlignment="1">
      <alignment horizontal="center" vertical="center"/>
    </xf>
    <xf numFmtId="164" fontId="17" fillId="0" borderId="5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34" xfId="0" applyFont="1" applyFill="1" applyBorder="1" applyAlignment="1">
      <alignment horizontal="left" vertical="center" wrapText="1"/>
    </xf>
    <xf numFmtId="165" fontId="7" fillId="0" borderId="29" xfId="0" applyNumberFormat="1" applyFont="1" applyFill="1" applyBorder="1" applyAlignment="1">
      <alignment horizontal="center" vertical="center" wrapText="1"/>
    </xf>
    <xf numFmtId="164" fontId="9" fillId="0" borderId="20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66" fontId="9" fillId="0" borderId="21" xfId="0" applyNumberFormat="1" applyFont="1" applyFill="1" applyBorder="1" applyAlignment="1">
      <alignment horizontal="center" vertical="center"/>
    </xf>
    <xf numFmtId="166" fontId="9" fillId="0" borderId="21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/>
    </xf>
    <xf numFmtId="166" fontId="17" fillId="0" borderId="40" xfId="0" applyNumberFormat="1" applyFont="1" applyFill="1" applyBorder="1" applyAlignment="1">
      <alignment horizontal="center" vertical="center"/>
    </xf>
    <xf numFmtId="165" fontId="7" fillId="0" borderId="29" xfId="0" applyNumberFormat="1" applyFont="1" applyFill="1" applyBorder="1" applyAlignment="1">
      <alignment horizontal="center" vertical="center"/>
    </xf>
    <xf numFmtId="166" fontId="9" fillId="0" borderId="4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4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10" fillId="0" borderId="12" xfId="0" applyNumberFormat="1" applyFont="1" applyFill="1" applyBorder="1" applyAlignment="1">
      <alignment horizontal="center" vertical="center"/>
    </xf>
    <xf numFmtId="166" fontId="10" fillId="0" borderId="15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66" fontId="10" fillId="0" borderId="15" xfId="0" applyNumberFormat="1" applyFont="1" applyFill="1" applyBorder="1" applyAlignment="1">
      <alignment horizontal="center" vertical="center" wrapText="1"/>
    </xf>
    <xf numFmtId="164" fontId="10" fillId="0" borderId="13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 wrapText="1"/>
    </xf>
    <xf numFmtId="0" fontId="7" fillId="0" borderId="43" xfId="0" applyNumberFormat="1" applyFont="1" applyFill="1" applyBorder="1" applyAlignment="1">
      <alignment horizontal="center" vertical="center" wrapText="1"/>
    </xf>
    <xf numFmtId="164" fontId="9" fillId="0" borderId="38" xfId="0" applyNumberFormat="1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/>
    </xf>
    <xf numFmtId="164" fontId="9" fillId="0" borderId="39" xfId="0" applyNumberFormat="1" applyFont="1" applyFill="1" applyBorder="1" applyAlignment="1">
      <alignment horizontal="center" vertical="center"/>
    </xf>
    <xf numFmtId="166" fontId="9" fillId="0" borderId="40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10" fillId="0" borderId="12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64" fontId="10" fillId="0" borderId="1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justify" wrapText="1"/>
    </xf>
    <xf numFmtId="0" fontId="11" fillId="0" borderId="32" xfId="0" applyFont="1" applyFill="1" applyBorder="1" applyAlignment="1">
      <alignment horizontal="center" vertical="center" wrapText="1"/>
    </xf>
    <xf numFmtId="49" fontId="11" fillId="0" borderId="31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justify" wrapText="1"/>
    </xf>
    <xf numFmtId="0" fontId="11" fillId="0" borderId="31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166" fontId="3" fillId="0" borderId="0" xfId="0" applyNumberFormat="1" applyFont="1" applyFill="1" applyBorder="1" applyAlignment="1">
      <alignment horizontal="center" vertical="center" textRotation="90" wrapText="1"/>
    </xf>
    <xf numFmtId="166" fontId="3" fillId="0" borderId="7" xfId="0" applyNumberFormat="1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166" fontId="3" fillId="0" borderId="8" xfId="0" applyNumberFormat="1" applyFont="1" applyFill="1" applyBorder="1" applyAlignment="1">
      <alignment horizontal="center" vertical="center" textRotation="90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17" fillId="0" borderId="38" xfId="0" applyNumberFormat="1" applyFont="1" applyFill="1" applyBorder="1" applyAlignment="1">
      <alignment horizontal="left" vertical="center" wrapText="1"/>
    </xf>
    <xf numFmtId="0" fontId="18" fillId="0" borderId="43" xfId="0" applyFont="1" applyFill="1" applyBorder="1" applyAlignment="1">
      <alignment horizontal="center" vertical="center" wrapText="1"/>
    </xf>
    <xf numFmtId="164" fontId="17" fillId="0" borderId="39" xfId="0" applyNumberFormat="1" applyFont="1" applyFill="1" applyBorder="1" applyAlignment="1">
      <alignment horizontal="center" vertical="center" wrapText="1"/>
    </xf>
    <xf numFmtId="164" fontId="17" fillId="0" borderId="9" xfId="0" applyNumberFormat="1" applyFont="1" applyFill="1" applyBorder="1" applyAlignment="1">
      <alignment horizontal="center" vertical="center" wrapText="1"/>
    </xf>
    <xf numFmtId="166" fontId="17" fillId="0" borderId="40" xfId="0" applyNumberFormat="1" applyFont="1" applyFill="1" applyBorder="1" applyAlignment="1">
      <alignment horizontal="center" vertical="center" wrapText="1"/>
    </xf>
    <xf numFmtId="164" fontId="17" fillId="0" borderId="11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164" fontId="9" fillId="0" borderId="20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5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 wrapText="1"/>
    </xf>
    <xf numFmtId="164" fontId="17" fillId="0" borderId="39" xfId="0" applyNumberFormat="1" applyFont="1" applyFill="1" applyBorder="1" applyAlignment="1">
      <alignment horizontal="center" vertical="center"/>
    </xf>
    <xf numFmtId="164" fontId="17" fillId="0" borderId="9" xfId="0" applyNumberFormat="1" applyFont="1" applyFill="1" applyBorder="1" applyAlignment="1">
      <alignment horizontal="center" vertical="center"/>
    </xf>
    <xf numFmtId="164" fontId="17" fillId="0" borderId="11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center" vertical="center" wrapText="1"/>
    </xf>
    <xf numFmtId="164" fontId="9" fillId="0" borderId="23" xfId="0" applyNumberFormat="1" applyFont="1" applyFill="1" applyBorder="1" applyAlignment="1">
      <alignment horizontal="center" vertical="center"/>
    </xf>
    <xf numFmtId="164" fontId="9" fillId="0" borderId="25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166" fontId="9" fillId="0" borderId="26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/>
    </xf>
    <xf numFmtId="166" fontId="9" fillId="0" borderId="26" xfId="0" applyNumberFormat="1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49" fontId="7" fillId="0" borderId="41" xfId="0" applyNumberFormat="1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center" vertical="center" wrapText="1"/>
    </xf>
    <xf numFmtId="164" fontId="9" fillId="0" borderId="22" xfId="0" applyNumberFormat="1" applyFont="1" applyFill="1" applyBorder="1" applyAlignment="1">
      <alignment horizontal="center" vertical="center" wrapText="1"/>
    </xf>
    <xf numFmtId="164" fontId="9" fillId="0" borderId="23" xfId="0" applyNumberFormat="1" applyFont="1" applyFill="1" applyBorder="1" applyAlignment="1">
      <alignment horizontal="center" vertical="center" wrapText="1"/>
    </xf>
    <xf numFmtId="166" fontId="9" fillId="0" borderId="24" xfId="0" applyNumberFormat="1" applyFont="1" applyFill="1" applyBorder="1" applyAlignment="1">
      <alignment horizontal="center" vertical="center"/>
    </xf>
    <xf numFmtId="166" fontId="9" fillId="0" borderId="24" xfId="0" applyNumberFormat="1" applyFont="1" applyFill="1" applyBorder="1" applyAlignment="1">
      <alignment horizontal="center" vertical="center" wrapText="1"/>
    </xf>
    <xf numFmtId="164" fontId="9" fillId="0" borderId="42" xfId="0" applyNumberFormat="1" applyFont="1" applyFill="1" applyBorder="1" applyAlignment="1">
      <alignment horizontal="center" vertical="center" wrapText="1"/>
    </xf>
    <xf numFmtId="164" fontId="9" fillId="0" borderId="34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13" xfId="0" applyNumberFormat="1" applyFont="1" applyFill="1" applyBorder="1" applyAlignment="1">
      <alignment horizontal="center" vertical="center" wrapText="1"/>
    </xf>
    <xf numFmtId="166" fontId="17" fillId="0" borderId="15" xfId="0" applyNumberFormat="1" applyFont="1" applyFill="1" applyBorder="1" applyAlignment="1">
      <alignment horizontal="center" vertical="center"/>
    </xf>
    <xf numFmtId="164" fontId="17" fillId="0" borderId="12" xfId="0" applyNumberFormat="1" applyFont="1" applyFill="1" applyBorder="1" applyAlignment="1">
      <alignment horizontal="center" vertical="center" wrapText="1"/>
    </xf>
    <xf numFmtId="166" fontId="17" fillId="0" borderId="15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164" fontId="9" fillId="0" borderId="39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164" fontId="17" fillId="0" borderId="34" xfId="0" applyNumberFormat="1" applyFont="1" applyFill="1" applyBorder="1" applyAlignment="1">
      <alignment horizontal="center" vertical="center" wrapText="1"/>
    </xf>
    <xf numFmtId="49" fontId="7" fillId="0" borderId="41" xfId="0" applyNumberFormat="1" applyFont="1" applyFill="1" applyBorder="1" applyAlignment="1">
      <alignment horizontal="center" vertical="center"/>
    </xf>
    <xf numFmtId="164" fontId="9" fillId="0" borderId="22" xfId="0" applyNumberFormat="1" applyFont="1" applyFill="1" applyBorder="1" applyAlignment="1">
      <alignment horizontal="center" vertical="center"/>
    </xf>
    <xf numFmtId="164" fontId="9" fillId="0" borderId="42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5" fontId="18" fillId="0" borderId="43" xfId="0" applyNumberFormat="1" applyFont="1" applyFill="1" applyBorder="1" applyAlignment="1">
      <alignment horizontal="center" vertical="center" wrapText="1"/>
    </xf>
    <xf numFmtId="164" fontId="17" fillId="0" borderId="38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  <xf numFmtId="164" fontId="17" fillId="0" borderId="46" xfId="0" applyNumberFormat="1" applyFont="1" applyFill="1" applyBorder="1" applyAlignment="1">
      <alignment horizontal="center" vertical="center"/>
    </xf>
    <xf numFmtId="165" fontId="7" fillId="0" borderId="44" xfId="0" applyNumberFormat="1" applyFont="1" applyFill="1" applyBorder="1" applyAlignment="1">
      <alignment horizontal="center" vertical="center" wrapText="1"/>
    </xf>
    <xf numFmtId="165" fontId="7" fillId="0" borderId="43" xfId="0" applyNumberFormat="1" applyFont="1" applyFill="1" applyBorder="1" applyAlignment="1">
      <alignment horizontal="center" vertical="center" wrapText="1"/>
    </xf>
    <xf numFmtId="164" fontId="9" fillId="0" borderId="34" xfId="0" applyNumberFormat="1" applyFont="1" applyFill="1" applyBorder="1" applyAlignment="1">
      <alignment horizontal="center" vertical="center"/>
    </xf>
    <xf numFmtId="49" fontId="7" fillId="0" borderId="35" xfId="0" applyNumberFormat="1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64" fontId="9" fillId="0" borderId="25" xfId="0" applyNumberFormat="1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left" vertical="center" wrapText="1"/>
    </xf>
    <xf numFmtId="166" fontId="17" fillId="0" borderId="24" xfId="0" applyNumberFormat="1" applyFont="1" applyFill="1" applyBorder="1" applyAlignment="1">
      <alignment horizontal="center" vertical="center"/>
    </xf>
    <xf numFmtId="49" fontId="18" fillId="0" borderId="34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7" fillId="0" borderId="29" xfId="0" applyNumberFormat="1" applyFont="1" applyFill="1" applyBorder="1" applyAlignment="1">
      <alignment horizontal="center" vertical="center" wrapText="1"/>
    </xf>
    <xf numFmtId="165" fontId="7" fillId="0" borderId="30" xfId="0" applyNumberFormat="1" applyFont="1" applyFill="1" applyBorder="1" applyAlignment="1">
      <alignment horizontal="center" vertical="center"/>
    </xf>
    <xf numFmtId="166" fontId="9" fillId="0" borderId="45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18" fillId="0" borderId="43" xfId="0" applyNumberFormat="1" applyFont="1" applyFill="1" applyBorder="1" applyAlignment="1">
      <alignment horizontal="center" vertical="center"/>
    </xf>
    <xf numFmtId="165" fontId="18" fillId="0" borderId="29" xfId="0" applyNumberFormat="1" applyFont="1" applyFill="1" applyBorder="1" applyAlignment="1">
      <alignment horizontal="center" vertical="center"/>
    </xf>
    <xf numFmtId="165" fontId="18" fillId="0" borderId="44" xfId="0" applyNumberFormat="1" applyFont="1" applyFill="1" applyBorder="1" applyAlignment="1">
      <alignment horizontal="center" vertical="center"/>
    </xf>
    <xf numFmtId="164" fontId="17" fillId="0" borderId="23" xfId="0" applyNumberFormat="1" applyFont="1" applyFill="1" applyBorder="1" applyAlignment="1">
      <alignment horizontal="center" vertical="center"/>
    </xf>
    <xf numFmtId="164" fontId="17" fillId="0" borderId="42" xfId="0" applyNumberFormat="1" applyFont="1" applyFill="1" applyBorder="1" applyAlignment="1">
      <alignment horizontal="center" vertical="center"/>
    </xf>
    <xf numFmtId="164" fontId="17" fillId="0" borderId="22" xfId="0" applyNumberFormat="1" applyFont="1" applyFill="1" applyBorder="1" applyAlignment="1">
      <alignment horizontal="center" vertical="center"/>
    </xf>
    <xf numFmtId="165" fontId="7" fillId="0" borderId="43" xfId="0" applyNumberFormat="1" applyFont="1" applyFill="1" applyBorder="1" applyAlignment="1">
      <alignment horizontal="center" vertical="center"/>
    </xf>
    <xf numFmtId="49" fontId="9" fillId="0" borderId="41" xfId="0" applyNumberFormat="1" applyFont="1" applyFill="1" applyBorder="1" applyAlignment="1">
      <alignment horizontal="center" vertical="center"/>
    </xf>
    <xf numFmtId="165" fontId="7" fillId="0" borderId="44" xfId="0" applyNumberFormat="1" applyFont="1" applyFill="1" applyBorder="1" applyAlignment="1">
      <alignment horizontal="center" vertical="center"/>
    </xf>
    <xf numFmtId="166" fontId="13" fillId="0" borderId="15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left" vertical="center" wrapText="1"/>
    </xf>
    <xf numFmtId="165" fontId="18" fillId="0" borderId="28" xfId="0" applyNumberFormat="1" applyFont="1" applyFill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6" fontId="17" fillId="0" borderId="19" xfId="0" applyNumberFormat="1" applyFont="1" applyFill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6" fontId="20" fillId="0" borderId="19" xfId="0" applyNumberFormat="1" applyFont="1" applyFill="1" applyBorder="1" applyAlignment="1">
      <alignment horizontal="center" vertical="center" wrapText="1"/>
    </xf>
    <xf numFmtId="164" fontId="17" fillId="0" borderId="27" xfId="0" applyNumberFormat="1" applyFont="1" applyFill="1" applyBorder="1" applyAlignment="1">
      <alignment horizontal="center" vertical="center"/>
    </xf>
    <xf numFmtId="0" fontId="14" fillId="0" borderId="34" xfId="1" applyFont="1" applyFill="1" applyBorder="1" applyAlignment="1">
      <alignment horizontal="left" vertical="center" wrapText="1"/>
    </xf>
    <xf numFmtId="166" fontId="2" fillId="0" borderId="21" xfId="0" applyNumberFormat="1" applyFont="1" applyFill="1" applyBorder="1" applyAlignment="1">
      <alignment horizontal="center" vertical="center" wrapText="1"/>
    </xf>
    <xf numFmtId="166" fontId="2" fillId="0" borderId="40" xfId="0" applyNumberFormat="1" applyFont="1" applyFill="1" applyBorder="1" applyAlignment="1">
      <alignment horizontal="center" vertical="center" wrapText="1"/>
    </xf>
    <xf numFmtId="166" fontId="2" fillId="0" borderId="26" xfId="0" applyNumberFormat="1" applyFont="1" applyFill="1" applyBorder="1" applyAlignment="1">
      <alignment horizontal="center" vertical="center" wrapText="1"/>
    </xf>
    <xf numFmtId="166" fontId="20" fillId="0" borderId="24" xfId="0" applyNumberFormat="1" applyFont="1" applyFill="1" applyBorder="1" applyAlignment="1">
      <alignment horizontal="center" vertical="center" wrapText="1"/>
    </xf>
    <xf numFmtId="0" fontId="14" fillId="0" borderId="38" xfId="1" applyFont="1" applyFill="1" applyBorder="1" applyAlignment="1">
      <alignment horizontal="left" vertical="center" wrapText="1"/>
    </xf>
    <xf numFmtId="166" fontId="2" fillId="0" borderId="45" xfId="0" applyNumberFormat="1" applyFont="1" applyFill="1" applyBorder="1" applyAlignment="1">
      <alignment horizontal="center" vertical="center" wrapText="1"/>
    </xf>
    <xf numFmtId="166" fontId="2" fillId="0" borderId="24" xfId="0" applyNumberFormat="1" applyFont="1" applyFill="1" applyBorder="1" applyAlignment="1">
      <alignment horizontal="center" vertical="center" wrapText="1"/>
    </xf>
    <xf numFmtId="166" fontId="20" fillId="0" borderId="45" xfId="0" applyNumberFormat="1" applyFont="1" applyFill="1" applyBorder="1" applyAlignment="1">
      <alignment horizontal="center" vertical="center" wrapText="1"/>
    </xf>
    <xf numFmtId="166" fontId="20" fillId="0" borderId="21" xfId="0" applyNumberFormat="1" applyFont="1" applyFill="1" applyBorder="1" applyAlignment="1">
      <alignment horizontal="center" vertical="center" wrapText="1"/>
    </xf>
    <xf numFmtId="164" fontId="9" fillId="0" borderId="41" xfId="0" applyNumberFormat="1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left" vertical="center" wrapText="1"/>
    </xf>
    <xf numFmtId="164" fontId="9" fillId="0" borderId="18" xfId="0" applyNumberFormat="1" applyFont="1" applyFill="1" applyBorder="1" applyAlignment="1">
      <alignment horizontal="center" vertical="center"/>
    </xf>
    <xf numFmtId="166" fontId="9" fillId="0" borderId="19" xfId="0" applyNumberFormat="1" applyFont="1" applyFill="1" applyBorder="1" applyAlignment="1">
      <alignment horizontal="center" vertical="center"/>
    </xf>
    <xf numFmtId="164" fontId="9" fillId="0" borderId="27" xfId="0" applyNumberFormat="1" applyFont="1" applyFill="1" applyBorder="1" applyAlignment="1">
      <alignment horizontal="center" vertical="center"/>
    </xf>
    <xf numFmtId="166" fontId="2" fillId="0" borderId="1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1" fillId="0" borderId="38" xfId="0" applyNumberFormat="1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left" vertical="center" wrapText="1" shrinkToFit="1"/>
    </xf>
    <xf numFmtId="0" fontId="18" fillId="0" borderId="43" xfId="0" applyFont="1" applyFill="1" applyBorder="1" applyAlignment="1">
      <alignment horizontal="center" vertical="center"/>
    </xf>
    <xf numFmtId="166" fontId="20" fillId="0" borderId="40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 vertical="center" wrapText="1" shrinkToFit="1"/>
    </xf>
    <xf numFmtId="0" fontId="7" fillId="0" borderId="29" xfId="0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/>
    </xf>
    <xf numFmtId="164" fontId="20" fillId="0" borderId="34" xfId="0" applyNumberFormat="1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center" vertical="center" wrapText="1"/>
    </xf>
    <xf numFmtId="164" fontId="20" fillId="0" borderId="6" xfId="0" applyNumberFormat="1" applyFont="1" applyFill="1" applyBorder="1" applyAlignment="1">
      <alignment horizontal="center" vertical="center" wrapText="1"/>
    </xf>
    <xf numFmtId="164" fontId="20" fillId="0" borderId="20" xfId="0" applyNumberFormat="1" applyFont="1" applyFill="1" applyBorder="1" applyAlignment="1">
      <alignment horizontal="center" vertical="center" wrapText="1"/>
    </xf>
    <xf numFmtId="49" fontId="11" fillId="0" borderId="41" xfId="0" applyNumberFormat="1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left" vertical="center" wrapText="1" shrinkToFit="1"/>
    </xf>
    <xf numFmtId="0" fontId="7" fillId="0" borderId="44" xfId="0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42" xfId="0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 vertical="center" wrapText="1" shrinkToFit="1"/>
    </xf>
    <xf numFmtId="0" fontId="7" fillId="0" borderId="43" xfId="0" applyFont="1" applyFill="1" applyBorder="1" applyAlignment="1">
      <alignment horizontal="center" vertical="center"/>
    </xf>
    <xf numFmtId="164" fontId="2" fillId="0" borderId="39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9" fontId="11" fillId="0" borderId="35" xfId="0" applyNumberFormat="1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 shrinkToFit="1"/>
    </xf>
    <xf numFmtId="0" fontId="7" fillId="0" borderId="30" xfId="0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left" vertical="center" wrapText="1"/>
    </xf>
    <xf numFmtId="164" fontId="20" fillId="0" borderId="39" xfId="0" applyNumberFormat="1" applyFont="1" applyFill="1" applyBorder="1" applyAlignment="1">
      <alignment horizontal="center" vertical="center" wrapText="1"/>
    </xf>
    <xf numFmtId="164" fontId="20" fillId="0" borderId="9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0" fillId="0" borderId="34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164" fontId="14" fillId="0" borderId="9" xfId="0" applyNumberFormat="1" applyFont="1" applyFill="1" applyBorder="1" applyAlignment="1">
      <alignment horizontal="center" vertical="center" wrapText="1"/>
    </xf>
    <xf numFmtId="164" fontId="20" fillId="0" borderId="22" xfId="0" applyNumberFormat="1" applyFont="1" applyFill="1" applyBorder="1" applyAlignment="1">
      <alignment horizontal="center" vertical="center" wrapText="1"/>
    </xf>
    <xf numFmtId="164" fontId="20" fillId="0" borderId="23" xfId="0" applyNumberFormat="1" applyFont="1" applyFill="1" applyBorder="1" applyAlignment="1">
      <alignment horizontal="center" vertical="center" wrapText="1"/>
    </xf>
    <xf numFmtId="164" fontId="20" fillId="0" borderId="42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7" fillId="0" borderId="55" xfId="0" applyFont="1" applyFill="1" applyBorder="1" applyAlignment="1">
      <alignment horizontal="center" vertical="center"/>
    </xf>
    <xf numFmtId="164" fontId="2" fillId="0" borderId="56" xfId="0" applyNumberFormat="1" applyFont="1" applyFill="1" applyBorder="1" applyAlignment="1">
      <alignment horizontal="center" vertical="center" wrapText="1"/>
    </xf>
    <xf numFmtId="164" fontId="2" fillId="0" borderId="57" xfId="0" applyNumberFormat="1" applyFont="1" applyFill="1" applyBorder="1" applyAlignment="1">
      <alignment horizontal="center" vertical="center" wrapText="1"/>
    </xf>
    <xf numFmtId="164" fontId="9" fillId="0" borderId="56" xfId="0" applyNumberFormat="1" applyFont="1" applyFill="1" applyBorder="1" applyAlignment="1">
      <alignment horizontal="center" vertical="center" wrapText="1"/>
    </xf>
    <xf numFmtId="164" fontId="9" fillId="0" borderId="57" xfId="0" applyNumberFormat="1" applyFont="1" applyFill="1" applyBorder="1" applyAlignment="1">
      <alignment horizontal="center"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164" fontId="20" fillId="0" borderId="38" xfId="0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Fill="1"/>
    <xf numFmtId="166" fontId="20" fillId="0" borderId="15" xfId="0" applyNumberFormat="1" applyFont="1" applyFill="1" applyBorder="1" applyAlignment="1">
      <alignment horizontal="center" vertical="center" wrapText="1"/>
    </xf>
    <xf numFmtId="166" fontId="9" fillId="0" borderId="52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66" fontId="13" fillId="0" borderId="37" xfId="0" applyNumberFormat="1" applyFont="1" applyFill="1" applyBorder="1" applyAlignment="1">
      <alignment horizontal="center" vertical="center" wrapText="1"/>
    </xf>
    <xf numFmtId="164" fontId="17" fillId="0" borderId="43" xfId="0" applyNumberFormat="1" applyFont="1" applyFill="1" applyBorder="1" applyAlignment="1">
      <alignment horizontal="center" vertical="center" wrapText="1"/>
    </xf>
    <xf numFmtId="166" fontId="20" fillId="0" borderId="54" xfId="0" applyNumberFormat="1" applyFont="1" applyFill="1" applyBorder="1" applyAlignment="1">
      <alignment horizontal="center" vertical="center" wrapText="1"/>
    </xf>
    <xf numFmtId="164" fontId="9" fillId="0" borderId="29" xfId="0" applyNumberFormat="1" applyFont="1" applyFill="1" applyBorder="1" applyAlignment="1">
      <alignment horizontal="center" vertical="center" wrapText="1"/>
    </xf>
    <xf numFmtId="166" fontId="2" fillId="0" borderId="52" xfId="0" applyNumberFormat="1" applyFont="1" applyFill="1" applyBorder="1" applyAlignment="1">
      <alignment horizontal="center" vertical="center" wrapText="1"/>
    </xf>
    <xf numFmtId="164" fontId="9" fillId="0" borderId="44" xfId="0" applyNumberFormat="1" applyFont="1" applyFill="1" applyBorder="1" applyAlignment="1">
      <alignment horizontal="center" vertical="center" wrapText="1"/>
    </xf>
    <xf numFmtId="166" fontId="2" fillId="0" borderId="53" xfId="0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vertical="center" wrapText="1"/>
    </xf>
    <xf numFmtId="164" fontId="9" fillId="0" borderId="43" xfId="0" applyNumberFormat="1" applyFont="1" applyFill="1" applyBorder="1" applyAlignment="1">
      <alignment horizontal="center" vertical="center" wrapText="1"/>
    </xf>
    <xf numFmtId="166" fontId="2" fillId="0" borderId="54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vertical="center" wrapText="1"/>
    </xf>
    <xf numFmtId="164" fontId="14" fillId="0" borderId="20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164" fontId="14" fillId="0" borderId="39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Fill="1" applyBorder="1" applyAlignment="1">
      <alignment horizontal="center" vertical="center" wrapText="1"/>
    </xf>
    <xf numFmtId="164" fontId="14" fillId="0" borderId="56" xfId="0" applyNumberFormat="1" applyFont="1" applyFill="1" applyBorder="1" applyAlignment="1">
      <alignment horizontal="center" vertical="center" wrapText="1"/>
    </xf>
    <xf numFmtId="164" fontId="14" fillId="0" borderId="38" xfId="0" applyNumberFormat="1" applyFont="1" applyFill="1" applyBorder="1" applyAlignment="1">
      <alignment horizontal="center" vertical="center" wrapText="1"/>
    </xf>
    <xf numFmtId="164" fontId="9" fillId="0" borderId="46" xfId="0" applyNumberFormat="1" applyFont="1" applyFill="1" applyBorder="1" applyAlignment="1">
      <alignment horizontal="center" vertical="center"/>
    </xf>
    <xf numFmtId="0" fontId="14" fillId="0" borderId="34" xfId="1" applyFont="1" applyFill="1" applyBorder="1" applyAlignment="1">
      <alignment vertical="center" wrapText="1"/>
    </xf>
    <xf numFmtId="164" fontId="2" fillId="0" borderId="29" xfId="0" applyNumberFormat="1" applyFont="1" applyFill="1" applyBorder="1" applyAlignment="1">
      <alignment horizontal="center"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0" fontId="14" fillId="0" borderId="41" xfId="1" applyFont="1" applyFill="1" applyBorder="1" applyAlignment="1">
      <alignment vertical="center" wrapText="1"/>
    </xf>
    <xf numFmtId="164" fontId="2" fillId="0" borderId="44" xfId="0" applyNumberFormat="1" applyFont="1" applyFill="1" applyBorder="1" applyAlignment="1">
      <alignment horizontal="center" vertical="center" wrapText="1"/>
    </xf>
    <xf numFmtId="0" fontId="14" fillId="0" borderId="38" xfId="1" applyFont="1" applyFill="1" applyBorder="1" applyAlignment="1">
      <alignment vertical="center" wrapText="1"/>
    </xf>
    <xf numFmtId="164" fontId="2" fillId="0" borderId="43" xfId="0" applyNumberFormat="1" applyFont="1" applyFill="1" applyBorder="1" applyAlignment="1">
      <alignment horizontal="center" vertical="center" wrapText="1"/>
    </xf>
    <xf numFmtId="49" fontId="7" fillId="0" borderId="44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left" vertical="center" wrapText="1"/>
    </xf>
    <xf numFmtId="49" fontId="7" fillId="0" borderId="29" xfId="0" applyNumberFormat="1" applyFont="1" applyFill="1" applyBorder="1" applyAlignment="1">
      <alignment horizontal="center" vertical="center"/>
    </xf>
    <xf numFmtId="164" fontId="8" fillId="0" borderId="47" xfId="0" applyNumberFormat="1" applyFont="1" applyFill="1" applyBorder="1"/>
    <xf numFmtId="164" fontId="8" fillId="0" borderId="49" xfId="0" applyNumberFormat="1" applyFont="1" applyFill="1" applyBorder="1"/>
    <xf numFmtId="166" fontId="10" fillId="0" borderId="50" xfId="0" applyNumberFormat="1" applyFont="1" applyFill="1" applyBorder="1" applyAlignment="1">
      <alignment horizontal="center" vertical="center"/>
    </xf>
    <xf numFmtId="166" fontId="10" fillId="0" borderId="49" xfId="0" applyNumberFormat="1" applyFont="1" applyFill="1" applyBorder="1" applyAlignment="1">
      <alignment horizontal="center" vertical="center"/>
    </xf>
    <xf numFmtId="166" fontId="13" fillId="0" borderId="50" xfId="0" applyNumberFormat="1" applyFont="1" applyFill="1" applyBorder="1" applyAlignment="1">
      <alignment horizontal="center" vertical="center" wrapText="1"/>
    </xf>
    <xf numFmtId="164" fontId="8" fillId="0" borderId="51" xfId="0" applyNumberFormat="1" applyFont="1" applyFill="1" applyBorder="1"/>
    <xf numFmtId="166" fontId="10" fillId="0" borderId="48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justify"/>
    </xf>
    <xf numFmtId="0" fontId="7" fillId="0" borderId="0" xfId="0" applyFont="1" applyFill="1" applyBorder="1"/>
    <xf numFmtId="166" fontId="0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/>
    <xf numFmtId="0" fontId="22" fillId="0" borderId="0" xfId="0" applyFont="1" applyFill="1" applyBorder="1"/>
    <xf numFmtId="166" fontId="22" fillId="0" borderId="0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/>
    <xf numFmtId="166" fontId="0" fillId="0" borderId="0" xfId="0" applyNumberFormat="1" applyFont="1" applyFill="1"/>
    <xf numFmtId="49" fontId="7" fillId="0" borderId="31" xfId="0" applyNumberFormat="1" applyFont="1" applyFill="1" applyBorder="1" applyAlignment="1">
      <alignment horizontal="center" vertical="center"/>
    </xf>
    <xf numFmtId="167" fontId="0" fillId="0" borderId="0" xfId="0" applyNumberFormat="1" applyFill="1" applyBorder="1"/>
    <xf numFmtId="0" fontId="9" fillId="0" borderId="31" xfId="0" applyFont="1" applyFill="1" applyBorder="1" applyAlignment="1">
      <alignment horizontal="left" vertical="justify"/>
    </xf>
    <xf numFmtId="0" fontId="7" fillId="0" borderId="31" xfId="0" applyFont="1" applyFill="1" applyBorder="1"/>
    <xf numFmtId="0" fontId="0" fillId="0" borderId="31" xfId="0" applyFill="1" applyBorder="1"/>
    <xf numFmtId="166" fontId="0" fillId="0" borderId="7" xfId="0" applyNumberFormat="1" applyFont="1" applyFill="1" applyBorder="1"/>
    <xf numFmtId="164" fontId="9" fillId="2" borderId="5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justify" wrapText="1"/>
    </xf>
    <xf numFmtId="49" fontId="7" fillId="0" borderId="31" xfId="0" applyNumberFormat="1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7" fillId="0" borderId="55" xfId="0" applyFont="1" applyFill="1" applyBorder="1" applyAlignment="1">
      <alignment horizontal="center" vertical="center" wrapText="1"/>
    </xf>
    <xf numFmtId="164" fontId="9" fillId="0" borderId="49" xfId="0" applyNumberFormat="1" applyFont="1" applyFill="1" applyBorder="1" applyAlignment="1">
      <alignment horizontal="center" vertical="center" wrapText="1"/>
    </xf>
    <xf numFmtId="166" fontId="9" fillId="0" borderId="45" xfId="0" applyNumberFormat="1" applyFont="1" applyFill="1" applyBorder="1" applyAlignment="1">
      <alignment horizontal="center" vertical="center" wrapText="1"/>
    </xf>
    <xf numFmtId="164" fontId="9" fillId="0" borderId="57" xfId="0" applyNumberFormat="1" applyFont="1" applyFill="1" applyBorder="1" applyAlignment="1">
      <alignment horizontal="center" vertical="center"/>
    </xf>
    <xf numFmtId="164" fontId="9" fillId="0" borderId="58" xfId="0" applyNumberFormat="1" applyFont="1" applyFill="1" applyBorder="1" applyAlignment="1">
      <alignment horizontal="center" vertical="center" wrapText="1"/>
    </xf>
    <xf numFmtId="164" fontId="9" fillId="0" borderId="41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0" fillId="0" borderId="14" xfId="0" applyNumberFormat="1" applyFont="1" applyFill="1" applyBorder="1" applyAlignment="1">
      <alignment horizontal="center" vertical="center" wrapText="1"/>
    </xf>
    <xf numFmtId="164" fontId="20" fillId="0" borderId="13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left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wrapText="1"/>
    </xf>
    <xf numFmtId="0" fontId="25" fillId="0" borderId="29" xfId="0" applyFont="1" applyFill="1" applyBorder="1" applyAlignment="1">
      <alignment wrapText="1"/>
    </xf>
    <xf numFmtId="0" fontId="18" fillId="0" borderId="28" xfId="0" applyFont="1" applyFill="1" applyBorder="1" applyAlignment="1">
      <alignment horizontal="center" vertical="center" wrapText="1"/>
    </xf>
    <xf numFmtId="166" fontId="17" fillId="0" borderId="60" xfId="0" applyNumberFormat="1" applyFont="1" applyFill="1" applyBorder="1" applyAlignment="1">
      <alignment horizontal="center" vertical="center"/>
    </xf>
    <xf numFmtId="164" fontId="2" fillId="0" borderId="38" xfId="0" applyNumberFormat="1" applyFont="1" applyFill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 wrapText="1"/>
    </xf>
    <xf numFmtId="166" fontId="2" fillId="0" borderId="61" xfId="0" applyNumberFormat="1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left" vertical="center" wrapText="1"/>
    </xf>
    <xf numFmtId="0" fontId="14" fillId="0" borderId="31" xfId="1" applyFont="1" applyFill="1" applyBorder="1" applyAlignment="1">
      <alignment horizontal="left" vertical="center" wrapText="1"/>
    </xf>
    <xf numFmtId="165" fontId="7" fillId="0" borderId="55" xfId="0" applyNumberFormat="1" applyFont="1" applyFill="1" applyBorder="1" applyAlignment="1">
      <alignment horizontal="center" vertical="center"/>
    </xf>
    <xf numFmtId="164" fontId="9" fillId="0" borderId="56" xfId="0" applyNumberFormat="1" applyFont="1" applyFill="1" applyBorder="1" applyAlignment="1">
      <alignment horizontal="center" vertical="center"/>
    </xf>
    <xf numFmtId="164" fontId="9" fillId="0" borderId="58" xfId="0" applyNumberFormat="1" applyFont="1" applyFill="1" applyBorder="1" applyAlignment="1">
      <alignment horizontal="center" vertical="center"/>
    </xf>
    <xf numFmtId="0" fontId="14" fillId="0" borderId="41" xfId="1" applyFont="1" applyFill="1" applyBorder="1" applyAlignment="1">
      <alignment horizontal="left" vertical="center" wrapText="1"/>
    </xf>
    <xf numFmtId="0" fontId="14" fillId="0" borderId="33" xfId="1" applyFont="1" applyFill="1" applyBorder="1" applyAlignment="1">
      <alignment horizontal="left" vertical="center" wrapText="1"/>
    </xf>
    <xf numFmtId="165" fontId="7" fillId="0" borderId="28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2" fillId="0" borderId="47" xfId="0" applyNumberFormat="1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 vertical="justify" wrapText="1"/>
    </xf>
    <xf numFmtId="164" fontId="20" fillId="0" borderId="49" xfId="0" applyNumberFormat="1" applyFont="1" applyFill="1" applyBorder="1" applyAlignment="1">
      <alignment horizontal="center" vertical="center" wrapText="1"/>
    </xf>
    <xf numFmtId="164" fontId="20" fillId="0" borderId="51" xfId="0" applyNumberFormat="1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center" vertical="center" wrapText="1"/>
    </xf>
    <xf numFmtId="164" fontId="20" fillId="0" borderId="32" xfId="0" applyNumberFormat="1" applyFont="1" applyFill="1" applyBorder="1" applyAlignment="1">
      <alignment horizontal="center" vertical="center" wrapText="1"/>
    </xf>
    <xf numFmtId="166" fontId="17" fillId="0" borderId="48" xfId="0" applyNumberFormat="1" applyFont="1" applyFill="1" applyBorder="1" applyAlignment="1">
      <alignment horizontal="center" vertical="center"/>
    </xf>
    <xf numFmtId="166" fontId="20" fillId="0" borderId="48" xfId="0" applyNumberFormat="1" applyFont="1" applyFill="1" applyBorder="1" applyAlignment="1">
      <alignment horizontal="center" vertical="center" wrapText="1"/>
    </xf>
    <xf numFmtId="164" fontId="20" fillId="0" borderId="47" xfId="0" applyNumberFormat="1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center" vertical="center" wrapText="1"/>
    </xf>
    <xf numFmtId="164" fontId="9" fillId="0" borderId="51" xfId="0" applyNumberFormat="1" applyFont="1" applyFill="1" applyBorder="1" applyAlignment="1">
      <alignment horizontal="center" vertical="center" wrapText="1"/>
    </xf>
    <xf numFmtId="166" fontId="9" fillId="0" borderId="48" xfId="0" applyNumberFormat="1" applyFont="1" applyFill="1" applyBorder="1" applyAlignment="1">
      <alignment horizontal="center" vertical="center"/>
    </xf>
    <xf numFmtId="49" fontId="7" fillId="0" borderId="33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164" fontId="9" fillId="0" borderId="33" xfId="0" applyNumberFormat="1" applyFont="1" applyFill="1" applyBorder="1" applyAlignment="1">
      <alignment horizontal="center" vertical="center" wrapText="1"/>
    </xf>
    <xf numFmtId="164" fontId="9" fillId="0" borderId="18" xfId="0" applyNumberFormat="1" applyFont="1" applyFill="1" applyBorder="1" applyAlignment="1">
      <alignment horizontal="center" vertical="center" wrapText="1"/>
    </xf>
    <xf numFmtId="164" fontId="9" fillId="0" borderId="27" xfId="0" applyNumberFormat="1" applyFont="1" applyFill="1" applyBorder="1" applyAlignment="1">
      <alignment horizontal="center" vertical="center" wrapText="1"/>
    </xf>
    <xf numFmtId="164" fontId="9" fillId="0" borderId="17" xfId="0" applyNumberFormat="1" applyFont="1" applyFill="1" applyBorder="1" applyAlignment="1">
      <alignment horizontal="center" vertical="center" wrapText="1"/>
    </xf>
    <xf numFmtId="166" fontId="9" fillId="0" borderId="19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12" xfId="0" applyNumberFormat="1" applyFont="1" applyFill="1" applyBorder="1" applyAlignment="1">
      <alignment horizontal="center" vertical="center"/>
    </xf>
    <xf numFmtId="164" fontId="17" fillId="0" borderId="13" xfId="0" applyNumberFormat="1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6" fontId="9" fillId="0" borderId="15" xfId="0" applyNumberFormat="1" applyFont="1" applyFill="1" applyBorder="1" applyAlignment="1">
      <alignment horizontal="center" vertical="center"/>
    </xf>
    <xf numFmtId="166" fontId="2" fillId="0" borderId="15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164" fontId="2" fillId="0" borderId="47" xfId="0" applyNumberFormat="1" applyFont="1" applyFill="1" applyBorder="1" applyAlignment="1">
      <alignment horizontal="center" vertical="center" wrapText="1"/>
    </xf>
    <xf numFmtId="164" fontId="2" fillId="0" borderId="49" xfId="0" applyNumberFormat="1" applyFont="1" applyFill="1" applyBorder="1" applyAlignment="1">
      <alignment horizontal="center" vertical="center" wrapText="1"/>
    </xf>
    <xf numFmtId="166" fontId="2" fillId="0" borderId="48" xfId="0" applyNumberFormat="1" applyFont="1" applyFill="1" applyBorder="1" applyAlignment="1">
      <alignment horizontal="center" vertical="center" wrapText="1"/>
    </xf>
    <xf numFmtId="164" fontId="2" fillId="0" borderId="51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horizontal="center" vertical="center" wrapText="1"/>
    </xf>
    <xf numFmtId="164" fontId="9" fillId="0" borderId="47" xfId="0" applyNumberFormat="1" applyFont="1" applyFill="1" applyBorder="1" applyAlignment="1">
      <alignment horizontal="center" vertical="center"/>
    </xf>
    <xf numFmtId="164" fontId="9" fillId="0" borderId="49" xfId="0" applyNumberFormat="1" applyFont="1" applyFill="1" applyBorder="1" applyAlignment="1">
      <alignment horizontal="center" vertical="center"/>
    </xf>
    <xf numFmtId="164" fontId="9" fillId="0" borderId="51" xfId="0" applyNumberFormat="1" applyFont="1" applyFill="1" applyBorder="1" applyAlignment="1">
      <alignment horizontal="center" vertical="center"/>
    </xf>
    <xf numFmtId="49" fontId="7" fillId="0" borderId="64" xfId="0" applyNumberFormat="1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center" vertical="center"/>
    </xf>
    <xf numFmtId="164" fontId="9" fillId="0" borderId="66" xfId="0" applyNumberFormat="1" applyFont="1" applyFill="1" applyBorder="1" applyAlignment="1">
      <alignment horizontal="center" vertical="center"/>
    </xf>
    <xf numFmtId="164" fontId="9" fillId="0" borderId="67" xfId="0" applyNumberFormat="1" applyFont="1" applyFill="1" applyBorder="1" applyAlignment="1">
      <alignment horizontal="center" vertical="center"/>
    </xf>
    <xf numFmtId="166" fontId="9" fillId="0" borderId="68" xfId="0" applyNumberFormat="1" applyFont="1" applyFill="1" applyBorder="1" applyAlignment="1">
      <alignment horizontal="center" vertical="center"/>
    </xf>
    <xf numFmtId="166" fontId="2" fillId="0" borderId="68" xfId="0" applyNumberFormat="1" applyFont="1" applyFill="1" applyBorder="1" applyAlignment="1">
      <alignment horizontal="center" vertical="center" wrapText="1"/>
    </xf>
    <xf numFmtId="164" fontId="9" fillId="0" borderId="69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wrapText="1"/>
    </xf>
    <xf numFmtId="0" fontId="9" fillId="0" borderId="41" xfId="0" applyFont="1" applyFill="1" applyBorder="1" applyAlignment="1">
      <alignment vertical="center" wrapText="1"/>
    </xf>
    <xf numFmtId="0" fontId="9" fillId="0" borderId="38" xfId="0" applyFont="1" applyFill="1" applyBorder="1" applyAlignment="1">
      <alignment vertical="center" wrapText="1" shrinkToFit="1"/>
    </xf>
    <xf numFmtId="0" fontId="9" fillId="0" borderId="41" xfId="0" applyFont="1" applyFill="1" applyBorder="1" applyAlignment="1">
      <alignment vertical="center" wrapText="1" shrinkToFit="1"/>
    </xf>
    <xf numFmtId="164" fontId="2" fillId="0" borderId="4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49" fontId="7" fillId="0" borderId="63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left" vertical="center" wrapText="1"/>
    </xf>
    <xf numFmtId="166" fontId="9" fillId="0" borderId="70" xfId="0" applyNumberFormat="1" applyFont="1" applyFill="1" applyBorder="1" applyAlignment="1">
      <alignment horizontal="center" vertical="center"/>
    </xf>
    <xf numFmtId="166" fontId="2" fillId="0" borderId="50" xfId="0" applyNumberFormat="1" applyFont="1" applyFill="1" applyBorder="1" applyAlignment="1">
      <alignment horizontal="center" vertical="center" wrapText="1"/>
    </xf>
    <xf numFmtId="166" fontId="17" fillId="0" borderId="54" xfId="0" applyNumberFormat="1" applyFont="1" applyFill="1" applyBorder="1" applyAlignment="1">
      <alignment horizontal="center" vertical="center"/>
    </xf>
    <xf numFmtId="166" fontId="9" fillId="0" borderId="5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1"/>
  <sheetViews>
    <sheetView tabSelected="1" topLeftCell="A464" zoomScale="50" zoomScaleNormal="50" workbookViewId="0">
      <selection activeCell="K489" sqref="K489"/>
    </sheetView>
  </sheetViews>
  <sheetFormatPr defaultColWidth="8.90625" defaultRowHeight="14.5" x14ac:dyDescent="0.35"/>
  <cols>
    <col min="1" max="1" width="3.453125" style="286" customWidth="1"/>
    <col min="2" max="2" width="20" style="288" customWidth="1"/>
    <col min="3" max="3" width="9.54296875" style="289" customWidth="1"/>
    <col min="4" max="4" width="13.26953125" style="290" customWidth="1"/>
    <col min="5" max="5" width="13.90625" style="20" customWidth="1"/>
    <col min="6" max="6" width="11.7265625" style="20" customWidth="1"/>
    <col min="7" max="7" width="9.26953125" style="280" customWidth="1"/>
    <col min="8" max="8" width="11.08984375" style="290" customWidth="1"/>
    <col min="9" max="9" width="10.7265625" style="20" customWidth="1"/>
    <col min="10" max="10" width="12.36328125" style="20" customWidth="1"/>
    <col min="11" max="11" width="8.90625" style="281" bestFit="1" customWidth="1"/>
    <col min="12" max="12" width="12.08984375" style="290" customWidth="1"/>
    <col min="13" max="13" width="12.453125" style="20" customWidth="1"/>
    <col min="14" max="14" width="11.453125" style="20" bestFit="1" customWidth="1"/>
    <col min="15" max="15" width="8.90625" style="281" bestFit="1" customWidth="1"/>
    <col min="16" max="16" width="12.1796875" style="290" customWidth="1"/>
    <col min="17" max="17" width="12.36328125" style="20" customWidth="1"/>
    <col min="18" max="18" width="12.6328125" style="20" customWidth="1"/>
    <col min="19" max="19" width="8.90625" style="291" bestFit="1" customWidth="1"/>
    <col min="20" max="20" width="10" style="9" customWidth="1"/>
    <col min="21" max="21" width="8.90625" style="9" bestFit="1" customWidth="1"/>
    <col min="22" max="22" width="8.90625" style="285" bestFit="1" customWidth="1"/>
    <col min="23" max="16384" width="8.90625" style="9"/>
  </cols>
  <sheetData>
    <row r="1" spans="1:22" hidden="1" x14ac:dyDescent="0.35">
      <c r="A1" s="330" t="s">
        <v>680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</row>
    <row r="2" spans="1:22" hidden="1" x14ac:dyDescent="0.35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</row>
    <row r="3" spans="1:22" hidden="1" x14ac:dyDescent="0.35">
      <c r="A3" s="331"/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</row>
    <row r="4" spans="1:22" ht="56.15" customHeight="1" thickBot="1" x14ac:dyDescent="0.4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</row>
    <row r="5" spans="1:22" ht="41.5" customHeight="1" thickBot="1" x14ac:dyDescent="0.4">
      <c r="A5" s="41" t="s">
        <v>0</v>
      </c>
      <c r="B5" s="293" t="s">
        <v>1</v>
      </c>
      <c r="C5" s="42" t="s">
        <v>2</v>
      </c>
      <c r="D5" s="332" t="s">
        <v>3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4"/>
    </row>
    <row r="6" spans="1:22" ht="15" thickBot="1" x14ac:dyDescent="0.4">
      <c r="A6" s="43"/>
      <c r="B6" s="44"/>
      <c r="C6" s="45"/>
      <c r="D6" s="332" t="s">
        <v>4</v>
      </c>
      <c r="E6" s="333"/>
      <c r="F6" s="333"/>
      <c r="G6" s="334"/>
      <c r="H6" s="332" t="s">
        <v>5</v>
      </c>
      <c r="I6" s="333"/>
      <c r="J6" s="333"/>
      <c r="K6" s="334"/>
      <c r="L6" s="332" t="s">
        <v>6</v>
      </c>
      <c r="M6" s="333"/>
      <c r="N6" s="333"/>
      <c r="O6" s="334"/>
      <c r="P6" s="332" t="s">
        <v>7</v>
      </c>
      <c r="Q6" s="333"/>
      <c r="R6" s="333"/>
      <c r="S6" s="334"/>
      <c r="T6" s="332" t="s">
        <v>8</v>
      </c>
      <c r="U6" s="333"/>
      <c r="V6" s="334"/>
    </row>
    <row r="7" spans="1:22" ht="58.5" thickBot="1" x14ac:dyDescent="0.4">
      <c r="A7" s="46"/>
      <c r="B7" s="47"/>
      <c r="C7" s="48"/>
      <c r="D7" s="49" t="s">
        <v>9</v>
      </c>
      <c r="E7" s="50" t="s">
        <v>10</v>
      </c>
      <c r="F7" s="50" t="s">
        <v>11</v>
      </c>
      <c r="G7" s="51" t="s">
        <v>12</v>
      </c>
      <c r="H7" s="49" t="s">
        <v>9</v>
      </c>
      <c r="I7" s="50" t="s">
        <v>13</v>
      </c>
      <c r="J7" s="50" t="s">
        <v>11</v>
      </c>
      <c r="K7" s="51" t="s">
        <v>12</v>
      </c>
      <c r="L7" s="49" t="s">
        <v>9</v>
      </c>
      <c r="M7" s="50" t="s">
        <v>13</v>
      </c>
      <c r="N7" s="50" t="s">
        <v>11</v>
      </c>
      <c r="O7" s="51" t="s">
        <v>12</v>
      </c>
      <c r="P7" s="49" t="s">
        <v>9</v>
      </c>
      <c r="Q7" s="50" t="s">
        <v>13</v>
      </c>
      <c r="R7" s="50" t="s">
        <v>11</v>
      </c>
      <c r="S7" s="52" t="s">
        <v>12</v>
      </c>
      <c r="T7" s="53" t="s">
        <v>9</v>
      </c>
      <c r="U7" s="50" t="s">
        <v>11</v>
      </c>
      <c r="V7" s="54" t="s">
        <v>12</v>
      </c>
    </row>
    <row r="8" spans="1:22" ht="91.5" customHeight="1" thickBot="1" x14ac:dyDescent="0.4">
      <c r="A8" s="36" t="s">
        <v>68</v>
      </c>
      <c r="B8" s="21" t="s">
        <v>75</v>
      </c>
      <c r="C8" s="37" t="s">
        <v>76</v>
      </c>
      <c r="D8" s="23">
        <f>D9+D14</f>
        <v>18974.108</v>
      </c>
      <c r="E8" s="25">
        <f t="shared" ref="E8:F8" si="0">E9+E14</f>
        <v>18974.108</v>
      </c>
      <c r="F8" s="25">
        <f t="shared" si="0"/>
        <v>7315.5929999999998</v>
      </c>
      <c r="G8" s="24">
        <f t="shared" ref="G8:G13" si="1">100-F8/E8*100</f>
        <v>61.444337725915759</v>
      </c>
      <c r="H8" s="38">
        <v>0</v>
      </c>
      <c r="I8" s="39">
        <v>0</v>
      </c>
      <c r="J8" s="39">
        <v>0</v>
      </c>
      <c r="K8" s="26">
        <v>0</v>
      </c>
      <c r="L8" s="38">
        <v>0</v>
      </c>
      <c r="M8" s="39">
        <v>0</v>
      </c>
      <c r="N8" s="39">
        <v>0</v>
      </c>
      <c r="O8" s="26">
        <v>0</v>
      </c>
      <c r="P8" s="23">
        <f>P9+P14</f>
        <v>18974.108</v>
      </c>
      <c r="Q8" s="25">
        <f t="shared" ref="Q8:R8" si="2">Q9+Q14</f>
        <v>18974.108</v>
      </c>
      <c r="R8" s="25">
        <f t="shared" si="2"/>
        <v>7315.5929999999998</v>
      </c>
      <c r="S8" s="24">
        <f>100-R8/Q8*100</f>
        <v>61.444337725915759</v>
      </c>
      <c r="T8" s="27">
        <v>0</v>
      </c>
      <c r="U8" s="25">
        <v>0</v>
      </c>
      <c r="V8" s="24">
        <v>0</v>
      </c>
    </row>
    <row r="9" spans="1:22" ht="91" x14ac:dyDescent="0.35">
      <c r="A9" s="55" t="s">
        <v>68</v>
      </c>
      <c r="B9" s="56" t="s">
        <v>571</v>
      </c>
      <c r="C9" s="57" t="s">
        <v>76</v>
      </c>
      <c r="D9" s="58">
        <v>170</v>
      </c>
      <c r="E9" s="59">
        <f t="shared" ref="E9:N9" si="3">E10+E11+E12+E13</f>
        <v>170</v>
      </c>
      <c r="F9" s="59">
        <f t="shared" si="3"/>
        <v>0</v>
      </c>
      <c r="G9" s="17">
        <f t="shared" si="1"/>
        <v>100</v>
      </c>
      <c r="H9" s="58">
        <v>0</v>
      </c>
      <c r="I9" s="59">
        <v>0</v>
      </c>
      <c r="J9" s="59">
        <v>0</v>
      </c>
      <c r="K9" s="60">
        <v>0</v>
      </c>
      <c r="L9" s="58">
        <f t="shared" si="3"/>
        <v>0</v>
      </c>
      <c r="M9" s="59">
        <f t="shared" si="3"/>
        <v>0</v>
      </c>
      <c r="N9" s="59">
        <f t="shared" si="3"/>
        <v>0</v>
      </c>
      <c r="O9" s="60">
        <v>0</v>
      </c>
      <c r="P9" s="58">
        <f>P10+P11+P12+P13</f>
        <v>170</v>
      </c>
      <c r="Q9" s="59">
        <f t="shared" ref="Q9:R9" si="4">Q10+Q11+Q12+Q13</f>
        <v>170</v>
      </c>
      <c r="R9" s="59">
        <f t="shared" si="4"/>
        <v>0</v>
      </c>
      <c r="S9" s="17">
        <f>100-R9/Q9*100</f>
        <v>100</v>
      </c>
      <c r="T9" s="61">
        <v>0</v>
      </c>
      <c r="U9" s="59">
        <v>0</v>
      </c>
      <c r="V9" s="17">
        <v>0</v>
      </c>
    </row>
    <row r="10" spans="1:22" ht="102" customHeight="1" x14ac:dyDescent="0.35">
      <c r="A10" s="62" t="s">
        <v>14</v>
      </c>
      <c r="B10" s="10" t="s">
        <v>572</v>
      </c>
      <c r="C10" s="63" t="s">
        <v>76</v>
      </c>
      <c r="D10" s="64">
        <f t="shared" ref="D10:E12" si="5">P10</f>
        <v>60</v>
      </c>
      <c r="E10" s="65">
        <f t="shared" si="5"/>
        <v>60</v>
      </c>
      <c r="F10" s="65">
        <v>0</v>
      </c>
      <c r="G10" s="19">
        <f t="shared" si="1"/>
        <v>100</v>
      </c>
      <c r="H10" s="64">
        <v>0</v>
      </c>
      <c r="I10" s="65">
        <v>0</v>
      </c>
      <c r="J10" s="65">
        <v>0</v>
      </c>
      <c r="K10" s="15">
        <v>0</v>
      </c>
      <c r="L10" s="64">
        <v>0</v>
      </c>
      <c r="M10" s="65">
        <v>0</v>
      </c>
      <c r="N10" s="65">
        <v>0</v>
      </c>
      <c r="O10" s="15">
        <v>0</v>
      </c>
      <c r="P10" s="64">
        <v>60</v>
      </c>
      <c r="Q10" s="65">
        <v>60</v>
      </c>
      <c r="R10" s="65">
        <v>0</v>
      </c>
      <c r="S10" s="19">
        <f t="shared" ref="S10:S14" si="6">100-R10/Q10*100</f>
        <v>100</v>
      </c>
      <c r="T10" s="66">
        <v>0</v>
      </c>
      <c r="U10" s="65">
        <v>0</v>
      </c>
      <c r="V10" s="14">
        <v>0</v>
      </c>
    </row>
    <row r="11" spans="1:22" ht="89.25" customHeight="1" x14ac:dyDescent="0.35">
      <c r="A11" s="62" t="s">
        <v>21</v>
      </c>
      <c r="B11" s="10" t="s">
        <v>573</v>
      </c>
      <c r="C11" s="63" t="s">
        <v>76</v>
      </c>
      <c r="D11" s="64">
        <f>P11</f>
        <v>57</v>
      </c>
      <c r="E11" s="65">
        <f t="shared" si="5"/>
        <v>57</v>
      </c>
      <c r="F11" s="65">
        <v>0</v>
      </c>
      <c r="G11" s="19">
        <f t="shared" si="1"/>
        <v>100</v>
      </c>
      <c r="H11" s="64">
        <v>0</v>
      </c>
      <c r="I11" s="65">
        <v>0</v>
      </c>
      <c r="J11" s="65">
        <v>0</v>
      </c>
      <c r="K11" s="15">
        <v>0</v>
      </c>
      <c r="L11" s="64">
        <v>0</v>
      </c>
      <c r="M11" s="65">
        <v>0</v>
      </c>
      <c r="N11" s="65">
        <v>0</v>
      </c>
      <c r="O11" s="15">
        <v>0</v>
      </c>
      <c r="P11" s="64">
        <v>57</v>
      </c>
      <c r="Q11" s="65">
        <v>57</v>
      </c>
      <c r="R11" s="65">
        <v>0</v>
      </c>
      <c r="S11" s="19">
        <f t="shared" si="6"/>
        <v>100</v>
      </c>
      <c r="T11" s="66">
        <v>0</v>
      </c>
      <c r="U11" s="65">
        <v>0</v>
      </c>
      <c r="V11" s="14">
        <v>0</v>
      </c>
    </row>
    <row r="12" spans="1:22" ht="115" customHeight="1" x14ac:dyDescent="0.35">
      <c r="A12" s="62" t="s">
        <v>23</v>
      </c>
      <c r="B12" s="335" t="s">
        <v>78</v>
      </c>
      <c r="C12" s="63" t="s">
        <v>76</v>
      </c>
      <c r="D12" s="64">
        <f>P12</f>
        <v>50</v>
      </c>
      <c r="E12" s="65">
        <f t="shared" si="5"/>
        <v>50</v>
      </c>
      <c r="F12" s="65">
        <v>0</v>
      </c>
      <c r="G12" s="19">
        <f t="shared" si="1"/>
        <v>100</v>
      </c>
      <c r="H12" s="64">
        <v>0</v>
      </c>
      <c r="I12" s="65">
        <v>0</v>
      </c>
      <c r="J12" s="65">
        <v>0</v>
      </c>
      <c r="K12" s="15">
        <v>0</v>
      </c>
      <c r="L12" s="64">
        <v>0</v>
      </c>
      <c r="M12" s="65">
        <v>0</v>
      </c>
      <c r="N12" s="65">
        <v>0</v>
      </c>
      <c r="O12" s="15">
        <v>0</v>
      </c>
      <c r="P12" s="64">
        <v>50</v>
      </c>
      <c r="Q12" s="65">
        <v>50</v>
      </c>
      <c r="R12" s="65">
        <v>0</v>
      </c>
      <c r="S12" s="19">
        <f t="shared" si="6"/>
        <v>100</v>
      </c>
      <c r="T12" s="66">
        <v>0</v>
      </c>
      <c r="U12" s="65">
        <v>0</v>
      </c>
      <c r="V12" s="14">
        <v>0</v>
      </c>
    </row>
    <row r="13" spans="1:22" ht="91" x14ac:dyDescent="0.35">
      <c r="A13" s="62" t="s">
        <v>77</v>
      </c>
      <c r="B13" s="10" t="s">
        <v>79</v>
      </c>
      <c r="C13" s="63" t="s">
        <v>76</v>
      </c>
      <c r="D13" s="64">
        <f>P13</f>
        <v>3</v>
      </c>
      <c r="E13" s="65">
        <f>Q13</f>
        <v>3</v>
      </c>
      <c r="F13" s="65">
        <v>0</v>
      </c>
      <c r="G13" s="19">
        <f t="shared" si="1"/>
        <v>100</v>
      </c>
      <c r="H13" s="64">
        <v>0</v>
      </c>
      <c r="I13" s="65">
        <v>0</v>
      </c>
      <c r="J13" s="65">
        <v>0</v>
      </c>
      <c r="K13" s="15">
        <v>0</v>
      </c>
      <c r="L13" s="64">
        <v>0</v>
      </c>
      <c r="M13" s="65">
        <v>0</v>
      </c>
      <c r="N13" s="65">
        <v>0</v>
      </c>
      <c r="O13" s="15">
        <v>0</v>
      </c>
      <c r="P13" s="64">
        <v>3</v>
      </c>
      <c r="Q13" s="65">
        <v>3</v>
      </c>
      <c r="R13" s="65">
        <v>0</v>
      </c>
      <c r="S13" s="19">
        <f t="shared" si="6"/>
        <v>100</v>
      </c>
      <c r="T13" s="66">
        <v>0</v>
      </c>
      <c r="U13" s="65">
        <v>0</v>
      </c>
      <c r="V13" s="14">
        <v>0</v>
      </c>
    </row>
    <row r="14" spans="1:22" ht="117" x14ac:dyDescent="0.35">
      <c r="A14" s="62" t="s">
        <v>18</v>
      </c>
      <c r="B14" s="1" t="s">
        <v>80</v>
      </c>
      <c r="C14" s="67" t="s">
        <v>76</v>
      </c>
      <c r="D14" s="68">
        <f>D15</f>
        <v>18804.108</v>
      </c>
      <c r="E14" s="69">
        <f t="shared" ref="E14:U14" si="7">E15</f>
        <v>18804.108</v>
      </c>
      <c r="F14" s="69">
        <f t="shared" si="7"/>
        <v>7315.5929999999998</v>
      </c>
      <c r="G14" s="17">
        <f t="shared" ref="G14:G15" si="8">100-F14/E14*100</f>
        <v>61.095772264230774</v>
      </c>
      <c r="H14" s="68">
        <v>0</v>
      </c>
      <c r="I14" s="69">
        <v>0</v>
      </c>
      <c r="J14" s="69">
        <v>0</v>
      </c>
      <c r="K14" s="8">
        <v>0</v>
      </c>
      <c r="L14" s="68">
        <v>0</v>
      </c>
      <c r="M14" s="69">
        <v>0</v>
      </c>
      <c r="N14" s="69">
        <v>0</v>
      </c>
      <c r="O14" s="8">
        <v>0</v>
      </c>
      <c r="P14" s="68">
        <f>P15</f>
        <v>18804.108</v>
      </c>
      <c r="Q14" s="69">
        <f t="shared" ref="Q14:R14" si="9">Q15</f>
        <v>18804.108</v>
      </c>
      <c r="R14" s="69">
        <f t="shared" si="9"/>
        <v>7315.5929999999998</v>
      </c>
      <c r="S14" s="17">
        <f t="shared" si="6"/>
        <v>61.095772264230774</v>
      </c>
      <c r="T14" s="70">
        <f t="shared" si="7"/>
        <v>0</v>
      </c>
      <c r="U14" s="69">
        <f t="shared" si="7"/>
        <v>0</v>
      </c>
      <c r="V14" s="6">
        <v>0</v>
      </c>
    </row>
    <row r="15" spans="1:22" ht="78.5" thickBot="1" x14ac:dyDescent="0.4">
      <c r="A15" s="88" t="s">
        <v>25</v>
      </c>
      <c r="B15" s="89" t="s">
        <v>81</v>
      </c>
      <c r="C15" s="90" t="s">
        <v>76</v>
      </c>
      <c r="D15" s="91">
        <f>P15</f>
        <v>18804.108</v>
      </c>
      <c r="E15" s="92">
        <f>Q15</f>
        <v>18804.108</v>
      </c>
      <c r="F15" s="92">
        <f>R15</f>
        <v>7315.5929999999998</v>
      </c>
      <c r="G15" s="93">
        <f t="shared" si="8"/>
        <v>61.095772264230774</v>
      </c>
      <c r="H15" s="91">
        <v>0</v>
      </c>
      <c r="I15" s="92">
        <v>0</v>
      </c>
      <c r="J15" s="92">
        <v>0</v>
      </c>
      <c r="K15" s="94">
        <v>0</v>
      </c>
      <c r="L15" s="91">
        <v>0</v>
      </c>
      <c r="M15" s="92">
        <v>0</v>
      </c>
      <c r="N15" s="92">
        <v>0</v>
      </c>
      <c r="O15" s="94">
        <v>0</v>
      </c>
      <c r="P15" s="91">
        <v>18804.108</v>
      </c>
      <c r="Q15" s="92">
        <v>18804.108</v>
      </c>
      <c r="R15" s="92">
        <v>7315.5929999999998</v>
      </c>
      <c r="S15" s="93">
        <f>100-R15/Q15*100</f>
        <v>61.095772264230774</v>
      </c>
      <c r="T15" s="95">
        <v>0</v>
      </c>
      <c r="U15" s="92">
        <v>0</v>
      </c>
      <c r="V15" s="93">
        <v>0</v>
      </c>
    </row>
    <row r="16" spans="1:22" ht="121" customHeight="1" thickBot="1" x14ac:dyDescent="0.4">
      <c r="A16" s="36" t="s">
        <v>18</v>
      </c>
      <c r="B16" s="21" t="s">
        <v>69</v>
      </c>
      <c r="C16" s="37" t="s">
        <v>20</v>
      </c>
      <c r="D16" s="23">
        <f>D17+D21+D27+D38</f>
        <v>62499.715999999993</v>
      </c>
      <c r="E16" s="25">
        <f t="shared" ref="E16:F16" si="10">E17+E21+E27+E38</f>
        <v>63093.381000000001</v>
      </c>
      <c r="F16" s="25">
        <f t="shared" si="10"/>
        <v>30266.720000000001</v>
      </c>
      <c r="G16" s="24">
        <f t="shared" ref="G16:G22" si="11">100-F16/E16*100</f>
        <v>52.028692201484652</v>
      </c>
      <c r="H16" s="38">
        <v>0</v>
      </c>
      <c r="I16" s="39">
        <v>0</v>
      </c>
      <c r="J16" s="39">
        <v>0</v>
      </c>
      <c r="K16" s="26">
        <v>0</v>
      </c>
      <c r="L16" s="38">
        <v>0</v>
      </c>
      <c r="M16" s="39">
        <v>0</v>
      </c>
      <c r="N16" s="39">
        <v>0</v>
      </c>
      <c r="O16" s="26">
        <v>0</v>
      </c>
      <c r="P16" s="23">
        <f>P17+P21+P27+P38</f>
        <v>62516.265999999996</v>
      </c>
      <c r="Q16" s="25">
        <f t="shared" ref="Q16:R16" si="12">Q17+Q21+Q27+Q38</f>
        <v>63093.381000000001</v>
      </c>
      <c r="R16" s="25">
        <f t="shared" si="12"/>
        <v>30266.720000000001</v>
      </c>
      <c r="S16" s="24">
        <f>100-R16/Q16*100</f>
        <v>52.028692201484652</v>
      </c>
      <c r="T16" s="27">
        <v>0</v>
      </c>
      <c r="U16" s="25">
        <v>0</v>
      </c>
      <c r="V16" s="24">
        <v>0</v>
      </c>
    </row>
    <row r="17" spans="1:22" ht="78" x14ac:dyDescent="0.35">
      <c r="A17" s="71" t="s">
        <v>68</v>
      </c>
      <c r="B17" s="72" t="s">
        <v>70</v>
      </c>
      <c r="C17" s="57" t="s">
        <v>20</v>
      </c>
      <c r="D17" s="73">
        <f>D18+D19+D20</f>
        <v>16436.46</v>
      </c>
      <c r="E17" s="74">
        <f t="shared" ref="E17:R17" si="13">E18+E19+E20</f>
        <v>16960.825000000001</v>
      </c>
      <c r="F17" s="74">
        <f t="shared" si="13"/>
        <v>8941.7330000000002</v>
      </c>
      <c r="G17" s="17">
        <f t="shared" si="11"/>
        <v>47.280082189398222</v>
      </c>
      <c r="H17" s="73">
        <v>0</v>
      </c>
      <c r="I17" s="74">
        <v>0</v>
      </c>
      <c r="J17" s="74">
        <v>0</v>
      </c>
      <c r="K17" s="60">
        <v>0</v>
      </c>
      <c r="L17" s="73">
        <v>0</v>
      </c>
      <c r="M17" s="74">
        <v>0</v>
      </c>
      <c r="N17" s="74">
        <v>0</v>
      </c>
      <c r="O17" s="60">
        <v>0</v>
      </c>
      <c r="P17" s="73">
        <f t="shared" si="13"/>
        <v>16436.46</v>
      </c>
      <c r="Q17" s="74">
        <f t="shared" si="13"/>
        <v>16960.825000000001</v>
      </c>
      <c r="R17" s="74">
        <f t="shared" si="13"/>
        <v>8941.7330000000002</v>
      </c>
      <c r="S17" s="17">
        <f>100-R17/Q17*100</f>
        <v>47.280082189398222</v>
      </c>
      <c r="T17" s="75">
        <v>0</v>
      </c>
      <c r="U17" s="74">
        <v>0</v>
      </c>
      <c r="V17" s="17">
        <v>0</v>
      </c>
    </row>
    <row r="18" spans="1:22" ht="130" x14ac:dyDescent="0.35">
      <c r="A18" s="62" t="s">
        <v>14</v>
      </c>
      <c r="B18" s="10" t="s">
        <v>19</v>
      </c>
      <c r="C18" s="63" t="s">
        <v>20</v>
      </c>
      <c r="D18" s="64">
        <f t="shared" ref="D18:F19" si="14">P18</f>
        <v>14180.2</v>
      </c>
      <c r="E18" s="65">
        <f t="shared" si="14"/>
        <v>14180.2</v>
      </c>
      <c r="F18" s="65">
        <f t="shared" si="14"/>
        <v>6853.1350000000002</v>
      </c>
      <c r="G18" s="19">
        <f t="shared" si="11"/>
        <v>51.67109772781766</v>
      </c>
      <c r="H18" s="64">
        <v>0</v>
      </c>
      <c r="I18" s="65">
        <v>0</v>
      </c>
      <c r="J18" s="65">
        <v>0</v>
      </c>
      <c r="K18" s="15">
        <v>0</v>
      </c>
      <c r="L18" s="64">
        <v>0</v>
      </c>
      <c r="M18" s="65">
        <v>0</v>
      </c>
      <c r="N18" s="65">
        <v>0</v>
      </c>
      <c r="O18" s="15">
        <v>0</v>
      </c>
      <c r="P18" s="64">
        <v>14180.2</v>
      </c>
      <c r="Q18" s="65">
        <v>14180.2</v>
      </c>
      <c r="R18" s="65">
        <v>6853.1350000000002</v>
      </c>
      <c r="S18" s="19">
        <f t="shared" ref="S18:S44" si="15">100-R18/Q18*100</f>
        <v>51.67109772781766</v>
      </c>
      <c r="T18" s="66">
        <v>0</v>
      </c>
      <c r="U18" s="65">
        <v>0</v>
      </c>
      <c r="V18" s="14">
        <v>0</v>
      </c>
    </row>
    <row r="19" spans="1:22" ht="104" x14ac:dyDescent="0.35">
      <c r="A19" s="62" t="s">
        <v>21</v>
      </c>
      <c r="B19" s="10" t="s">
        <v>22</v>
      </c>
      <c r="C19" s="63" t="s">
        <v>20</v>
      </c>
      <c r="D19" s="64">
        <f t="shared" si="14"/>
        <v>2256.2600000000002</v>
      </c>
      <c r="E19" s="65">
        <f t="shared" si="14"/>
        <v>2336.2600000000002</v>
      </c>
      <c r="F19" s="65">
        <f t="shared" si="14"/>
        <v>1697.6679999999999</v>
      </c>
      <c r="G19" s="19">
        <f t="shared" si="11"/>
        <v>27.333943995959359</v>
      </c>
      <c r="H19" s="64">
        <v>0</v>
      </c>
      <c r="I19" s="65">
        <v>0</v>
      </c>
      <c r="J19" s="65">
        <v>0</v>
      </c>
      <c r="K19" s="15">
        <v>0</v>
      </c>
      <c r="L19" s="64">
        <v>0</v>
      </c>
      <c r="M19" s="65">
        <v>0</v>
      </c>
      <c r="N19" s="65">
        <v>0</v>
      </c>
      <c r="O19" s="15">
        <v>0</v>
      </c>
      <c r="P19" s="64">
        <v>2256.2600000000002</v>
      </c>
      <c r="Q19" s="65">
        <v>2336.2600000000002</v>
      </c>
      <c r="R19" s="65">
        <v>1697.6679999999999</v>
      </c>
      <c r="S19" s="19">
        <f t="shared" si="15"/>
        <v>27.333943995959359</v>
      </c>
      <c r="T19" s="66">
        <v>0</v>
      </c>
      <c r="U19" s="65">
        <v>0</v>
      </c>
      <c r="V19" s="14">
        <v>0</v>
      </c>
    </row>
    <row r="20" spans="1:22" ht="91" x14ac:dyDescent="0.35">
      <c r="A20" s="62" t="s">
        <v>23</v>
      </c>
      <c r="B20" s="10" t="s">
        <v>24</v>
      </c>
      <c r="C20" s="63" t="s">
        <v>20</v>
      </c>
      <c r="D20" s="64">
        <v>0</v>
      </c>
      <c r="E20" s="65">
        <f>Q20</f>
        <v>444.36500000000001</v>
      </c>
      <c r="F20" s="65">
        <f>R20</f>
        <v>390.93</v>
      </c>
      <c r="G20" s="19">
        <f t="shared" si="11"/>
        <v>12.025024473124574</v>
      </c>
      <c r="H20" s="64">
        <v>0</v>
      </c>
      <c r="I20" s="65">
        <v>0</v>
      </c>
      <c r="J20" s="65">
        <v>0</v>
      </c>
      <c r="K20" s="15">
        <v>0</v>
      </c>
      <c r="L20" s="64">
        <v>0</v>
      </c>
      <c r="M20" s="65">
        <v>0</v>
      </c>
      <c r="N20" s="65">
        <v>0</v>
      </c>
      <c r="O20" s="15">
        <v>0</v>
      </c>
      <c r="P20" s="64">
        <v>0</v>
      </c>
      <c r="Q20" s="65">
        <v>444.36500000000001</v>
      </c>
      <c r="R20" s="65">
        <v>390.93</v>
      </c>
      <c r="S20" s="19">
        <f t="shared" si="15"/>
        <v>12.025024473124574</v>
      </c>
      <c r="T20" s="66">
        <v>0</v>
      </c>
      <c r="U20" s="65">
        <v>0</v>
      </c>
      <c r="V20" s="14">
        <v>0</v>
      </c>
    </row>
    <row r="21" spans="1:22" ht="157" customHeight="1" x14ac:dyDescent="0.35">
      <c r="A21" s="62" t="s">
        <v>18</v>
      </c>
      <c r="B21" s="1" t="s">
        <v>71</v>
      </c>
      <c r="C21" s="67" t="s">
        <v>20</v>
      </c>
      <c r="D21" s="68">
        <f>D22+D23+D24+D25+D26</f>
        <v>16732.713</v>
      </c>
      <c r="E21" s="69">
        <f t="shared" ref="E21:F21" si="16">E22+E23+E24+E25+E26</f>
        <v>16785.463</v>
      </c>
      <c r="F21" s="69">
        <f t="shared" si="16"/>
        <v>8104.9150000000009</v>
      </c>
      <c r="G21" s="17">
        <f t="shared" si="11"/>
        <v>51.714677158443585</v>
      </c>
      <c r="H21" s="68">
        <v>0</v>
      </c>
      <c r="I21" s="69">
        <v>0</v>
      </c>
      <c r="J21" s="69">
        <v>0</v>
      </c>
      <c r="K21" s="8">
        <v>0</v>
      </c>
      <c r="L21" s="68">
        <v>0</v>
      </c>
      <c r="M21" s="69">
        <v>0</v>
      </c>
      <c r="N21" s="69">
        <v>0</v>
      </c>
      <c r="O21" s="8">
        <v>0</v>
      </c>
      <c r="P21" s="68">
        <f>P22+P23+P24+P25+P26</f>
        <v>16732.713</v>
      </c>
      <c r="Q21" s="69">
        <f t="shared" ref="Q21:R21" si="17">Q22+Q23+Q24+Q25+Q26</f>
        <v>16785.463</v>
      </c>
      <c r="R21" s="69">
        <f t="shared" si="17"/>
        <v>8104.9150000000009</v>
      </c>
      <c r="S21" s="17">
        <f t="shared" si="15"/>
        <v>51.714677158443585</v>
      </c>
      <c r="T21" s="70">
        <v>0</v>
      </c>
      <c r="U21" s="69">
        <v>0</v>
      </c>
      <c r="V21" s="6">
        <v>0</v>
      </c>
    </row>
    <row r="22" spans="1:22" ht="130.5" thickBot="1" x14ac:dyDescent="0.4">
      <c r="A22" s="88" t="s">
        <v>25</v>
      </c>
      <c r="B22" s="89" t="s">
        <v>26</v>
      </c>
      <c r="C22" s="90" t="s">
        <v>20</v>
      </c>
      <c r="D22" s="91">
        <f t="shared" ref="D22:F25" si="18">P22</f>
        <v>15829.451999999999</v>
      </c>
      <c r="E22" s="92">
        <f t="shared" si="18"/>
        <v>15829.451999999999</v>
      </c>
      <c r="F22" s="92">
        <f t="shared" si="18"/>
        <v>7848.4470000000001</v>
      </c>
      <c r="G22" s="93">
        <f t="shared" si="11"/>
        <v>50.418706851001538</v>
      </c>
      <c r="H22" s="91">
        <v>0</v>
      </c>
      <c r="I22" s="92">
        <v>0</v>
      </c>
      <c r="J22" s="92">
        <v>0</v>
      </c>
      <c r="K22" s="94">
        <v>0</v>
      </c>
      <c r="L22" s="91">
        <v>0</v>
      </c>
      <c r="M22" s="92">
        <v>0</v>
      </c>
      <c r="N22" s="92">
        <v>0</v>
      </c>
      <c r="O22" s="94">
        <v>0</v>
      </c>
      <c r="P22" s="91">
        <v>15829.451999999999</v>
      </c>
      <c r="Q22" s="92">
        <v>15829.451999999999</v>
      </c>
      <c r="R22" s="92">
        <v>7848.4470000000001</v>
      </c>
      <c r="S22" s="93">
        <f t="shared" si="15"/>
        <v>50.418706851001538</v>
      </c>
      <c r="T22" s="95">
        <v>0</v>
      </c>
      <c r="U22" s="92">
        <v>0</v>
      </c>
      <c r="V22" s="93">
        <v>0</v>
      </c>
    </row>
    <row r="23" spans="1:22" ht="65" x14ac:dyDescent="0.35">
      <c r="A23" s="55" t="s">
        <v>27</v>
      </c>
      <c r="B23" s="28" t="s">
        <v>28</v>
      </c>
      <c r="C23" s="107" t="s">
        <v>20</v>
      </c>
      <c r="D23" s="108">
        <f t="shared" si="18"/>
        <v>380.94200000000001</v>
      </c>
      <c r="E23" s="109">
        <f t="shared" si="18"/>
        <v>380.94200000000001</v>
      </c>
      <c r="F23" s="109">
        <f t="shared" si="18"/>
        <v>89.010999999999996</v>
      </c>
      <c r="G23" s="19">
        <f t="shared" ref="G23:G38" si="19">100-F23/E23*100</f>
        <v>76.6339757758399</v>
      </c>
      <c r="H23" s="108">
        <v>0</v>
      </c>
      <c r="I23" s="109">
        <v>0</v>
      </c>
      <c r="J23" s="109">
        <v>0</v>
      </c>
      <c r="K23" s="34">
        <v>0</v>
      </c>
      <c r="L23" s="108">
        <v>0</v>
      </c>
      <c r="M23" s="109">
        <v>0</v>
      </c>
      <c r="N23" s="109">
        <v>0</v>
      </c>
      <c r="O23" s="34">
        <v>0</v>
      </c>
      <c r="P23" s="108">
        <v>380.94200000000001</v>
      </c>
      <c r="Q23" s="109">
        <v>380.94200000000001</v>
      </c>
      <c r="R23" s="109">
        <v>89.010999999999996</v>
      </c>
      <c r="S23" s="19">
        <f t="shared" si="15"/>
        <v>76.6339757758399</v>
      </c>
      <c r="T23" s="110">
        <v>0</v>
      </c>
      <c r="U23" s="109">
        <v>0</v>
      </c>
      <c r="V23" s="19">
        <v>0</v>
      </c>
    </row>
    <row r="24" spans="1:22" ht="52" x14ac:dyDescent="0.35">
      <c r="A24" s="62" t="s">
        <v>29</v>
      </c>
      <c r="B24" s="10" t="s">
        <v>30</v>
      </c>
      <c r="C24" s="63" t="s">
        <v>20</v>
      </c>
      <c r="D24" s="64">
        <f t="shared" si="18"/>
        <v>123.367</v>
      </c>
      <c r="E24" s="65">
        <f t="shared" si="18"/>
        <v>123.367</v>
      </c>
      <c r="F24" s="65">
        <f t="shared" si="18"/>
        <v>88.283000000000001</v>
      </c>
      <c r="G24" s="19">
        <f t="shared" si="19"/>
        <v>28.438723483589612</v>
      </c>
      <c r="H24" s="64">
        <v>0</v>
      </c>
      <c r="I24" s="65">
        <v>0</v>
      </c>
      <c r="J24" s="65">
        <v>0</v>
      </c>
      <c r="K24" s="15">
        <v>0</v>
      </c>
      <c r="L24" s="64">
        <v>0</v>
      </c>
      <c r="M24" s="65">
        <v>0</v>
      </c>
      <c r="N24" s="65">
        <v>0</v>
      </c>
      <c r="O24" s="15">
        <v>0</v>
      </c>
      <c r="P24" s="64">
        <v>123.367</v>
      </c>
      <c r="Q24" s="65">
        <v>123.367</v>
      </c>
      <c r="R24" s="65">
        <v>88.283000000000001</v>
      </c>
      <c r="S24" s="19">
        <f t="shared" si="15"/>
        <v>28.438723483589612</v>
      </c>
      <c r="T24" s="66">
        <v>0</v>
      </c>
      <c r="U24" s="65">
        <v>0</v>
      </c>
      <c r="V24" s="14">
        <v>0</v>
      </c>
    </row>
    <row r="25" spans="1:22" ht="65" x14ac:dyDescent="0.35">
      <c r="A25" s="62" t="s">
        <v>31</v>
      </c>
      <c r="B25" s="10" t="s">
        <v>32</v>
      </c>
      <c r="C25" s="63" t="s">
        <v>20</v>
      </c>
      <c r="D25" s="64">
        <f t="shared" si="18"/>
        <v>328.94</v>
      </c>
      <c r="E25" s="65">
        <f t="shared" si="18"/>
        <v>328.94</v>
      </c>
      <c r="F25" s="65">
        <f t="shared" si="18"/>
        <v>79.174000000000007</v>
      </c>
      <c r="G25" s="19">
        <f t="shared" si="19"/>
        <v>75.930564844652523</v>
      </c>
      <c r="H25" s="64">
        <v>0</v>
      </c>
      <c r="I25" s="65">
        <v>0</v>
      </c>
      <c r="J25" s="65">
        <v>0</v>
      </c>
      <c r="K25" s="15">
        <v>0</v>
      </c>
      <c r="L25" s="64">
        <v>0</v>
      </c>
      <c r="M25" s="65">
        <v>0</v>
      </c>
      <c r="N25" s="65">
        <v>0</v>
      </c>
      <c r="O25" s="15">
        <v>0</v>
      </c>
      <c r="P25" s="64">
        <v>328.94</v>
      </c>
      <c r="Q25" s="65">
        <v>328.94</v>
      </c>
      <c r="R25" s="65">
        <v>79.174000000000007</v>
      </c>
      <c r="S25" s="19">
        <f t="shared" si="15"/>
        <v>75.930564844652523</v>
      </c>
      <c r="T25" s="66">
        <v>0</v>
      </c>
      <c r="U25" s="65">
        <v>0</v>
      </c>
      <c r="V25" s="14">
        <v>0</v>
      </c>
    </row>
    <row r="26" spans="1:22" ht="39" x14ac:dyDescent="0.35">
      <c r="A26" s="62" t="s">
        <v>33</v>
      </c>
      <c r="B26" s="10" t="s">
        <v>34</v>
      </c>
      <c r="C26" s="63" t="s">
        <v>20</v>
      </c>
      <c r="D26" s="64">
        <f>P26</f>
        <v>70.012</v>
      </c>
      <c r="E26" s="13">
        <f>Q26</f>
        <v>122.762</v>
      </c>
      <c r="F26" s="65">
        <v>0</v>
      </c>
      <c r="G26" s="19">
        <f t="shared" si="19"/>
        <v>100</v>
      </c>
      <c r="H26" s="64">
        <v>0</v>
      </c>
      <c r="I26" s="65">
        <v>0</v>
      </c>
      <c r="J26" s="65">
        <v>0</v>
      </c>
      <c r="K26" s="15">
        <v>0</v>
      </c>
      <c r="L26" s="64">
        <v>0</v>
      </c>
      <c r="M26" s="65">
        <v>0</v>
      </c>
      <c r="N26" s="65">
        <v>0</v>
      </c>
      <c r="O26" s="15">
        <v>0</v>
      </c>
      <c r="P26" s="64">
        <v>70.012</v>
      </c>
      <c r="Q26" s="13">
        <v>122.762</v>
      </c>
      <c r="R26" s="65">
        <v>0</v>
      </c>
      <c r="S26" s="19">
        <f t="shared" si="15"/>
        <v>100</v>
      </c>
      <c r="T26" s="66">
        <v>0</v>
      </c>
      <c r="U26" s="65">
        <v>0</v>
      </c>
      <c r="V26" s="14">
        <v>0</v>
      </c>
    </row>
    <row r="27" spans="1:22" ht="105.5" customHeight="1" x14ac:dyDescent="0.35">
      <c r="A27" s="62" t="s">
        <v>35</v>
      </c>
      <c r="B27" s="1" t="s">
        <v>73</v>
      </c>
      <c r="C27" s="67" t="s">
        <v>20</v>
      </c>
      <c r="D27" s="68">
        <f>D28+D29+D30+D31+D32+D33+D34+D35+D36+D37</f>
        <v>28589.667000000005</v>
      </c>
      <c r="E27" s="69">
        <f t="shared" ref="E27:F27" si="20">E28+E29+E30+E31+E32+E33+E34+E35+E36+E37</f>
        <v>28606.217000000004</v>
      </c>
      <c r="F27" s="69">
        <f t="shared" si="20"/>
        <v>12601.359</v>
      </c>
      <c r="G27" s="17">
        <f t="shared" si="19"/>
        <v>55.948879923549491</v>
      </c>
      <c r="H27" s="68">
        <v>0</v>
      </c>
      <c r="I27" s="69">
        <v>0</v>
      </c>
      <c r="J27" s="69">
        <v>0</v>
      </c>
      <c r="K27" s="8">
        <v>0</v>
      </c>
      <c r="L27" s="68">
        <v>0</v>
      </c>
      <c r="M27" s="69">
        <v>0</v>
      </c>
      <c r="N27" s="69">
        <v>0</v>
      </c>
      <c r="O27" s="8">
        <v>0</v>
      </c>
      <c r="P27" s="68">
        <f>P28+P29+P30+P31+P32+P33+P34+P35+P36+P37</f>
        <v>28606.217000000004</v>
      </c>
      <c r="Q27" s="69">
        <f t="shared" ref="Q27:R27" si="21">Q28+Q29+Q30+Q31+Q32+Q33+Q34+Q35+Q36+Q37</f>
        <v>28606.217000000004</v>
      </c>
      <c r="R27" s="69">
        <f t="shared" si="21"/>
        <v>12601.359</v>
      </c>
      <c r="S27" s="17">
        <f t="shared" si="15"/>
        <v>55.948879923549491</v>
      </c>
      <c r="T27" s="70">
        <v>0</v>
      </c>
      <c r="U27" s="69">
        <v>0</v>
      </c>
      <c r="V27" s="6">
        <v>0</v>
      </c>
    </row>
    <row r="28" spans="1:22" ht="175.5" customHeight="1" x14ac:dyDescent="0.35">
      <c r="A28" s="62" t="s">
        <v>36</v>
      </c>
      <c r="B28" s="10" t="s">
        <v>74</v>
      </c>
      <c r="C28" s="63" t="s">
        <v>20</v>
      </c>
      <c r="D28" s="64">
        <f>P28</f>
        <v>18128.294999999998</v>
      </c>
      <c r="E28" s="13">
        <f>Q28</f>
        <v>18128.294999999998</v>
      </c>
      <c r="F28" s="65">
        <f>R28</f>
        <v>8136.0039999999999</v>
      </c>
      <c r="G28" s="19">
        <f t="shared" si="19"/>
        <v>55.119860968723202</v>
      </c>
      <c r="H28" s="64">
        <v>0</v>
      </c>
      <c r="I28" s="65">
        <v>0</v>
      </c>
      <c r="J28" s="65">
        <v>0</v>
      </c>
      <c r="K28" s="15">
        <v>0</v>
      </c>
      <c r="L28" s="64">
        <v>0</v>
      </c>
      <c r="M28" s="65">
        <v>0</v>
      </c>
      <c r="N28" s="65">
        <v>0</v>
      </c>
      <c r="O28" s="15">
        <v>0</v>
      </c>
      <c r="P28" s="64">
        <v>18128.294999999998</v>
      </c>
      <c r="Q28" s="13">
        <v>18128.294999999998</v>
      </c>
      <c r="R28" s="65">
        <v>8136.0039999999999</v>
      </c>
      <c r="S28" s="19">
        <f t="shared" si="15"/>
        <v>55.119860968723202</v>
      </c>
      <c r="T28" s="66">
        <v>0</v>
      </c>
      <c r="U28" s="65">
        <v>0</v>
      </c>
      <c r="V28" s="14">
        <v>0</v>
      </c>
    </row>
    <row r="29" spans="1:22" ht="91" x14ac:dyDescent="0.35">
      <c r="A29" s="62" t="s">
        <v>37</v>
      </c>
      <c r="B29" s="10" t="s">
        <v>38</v>
      </c>
      <c r="C29" s="63" t="s">
        <v>20</v>
      </c>
      <c r="D29" s="64">
        <v>0</v>
      </c>
      <c r="E29" s="13">
        <f t="shared" ref="E29:E37" si="22">Q29</f>
        <v>16.55</v>
      </c>
      <c r="F29" s="65">
        <f t="shared" ref="F29:F37" si="23">R29</f>
        <v>8.1</v>
      </c>
      <c r="G29" s="19">
        <f t="shared" si="19"/>
        <v>51.057401812688823</v>
      </c>
      <c r="H29" s="64">
        <v>0</v>
      </c>
      <c r="I29" s="65">
        <v>0</v>
      </c>
      <c r="J29" s="65">
        <v>0</v>
      </c>
      <c r="K29" s="15">
        <v>0</v>
      </c>
      <c r="L29" s="64">
        <v>0</v>
      </c>
      <c r="M29" s="65">
        <v>0</v>
      </c>
      <c r="N29" s="65">
        <v>0</v>
      </c>
      <c r="O29" s="15">
        <v>0</v>
      </c>
      <c r="P29" s="64">
        <v>16.55</v>
      </c>
      <c r="Q29" s="13">
        <v>16.55</v>
      </c>
      <c r="R29" s="65">
        <v>8.1</v>
      </c>
      <c r="S29" s="19">
        <f t="shared" si="15"/>
        <v>51.057401812688823</v>
      </c>
      <c r="T29" s="66">
        <v>0</v>
      </c>
      <c r="U29" s="65">
        <v>0</v>
      </c>
      <c r="V29" s="14">
        <v>0</v>
      </c>
    </row>
    <row r="30" spans="1:22" ht="87" customHeight="1" x14ac:dyDescent="0.35">
      <c r="A30" s="62" t="s">
        <v>39</v>
      </c>
      <c r="B30" s="10" t="s">
        <v>40</v>
      </c>
      <c r="C30" s="63" t="s">
        <v>20</v>
      </c>
      <c r="D30" s="64">
        <f t="shared" ref="D30:D37" si="24">P30</f>
        <v>3050.2919999999999</v>
      </c>
      <c r="E30" s="13">
        <f t="shared" si="22"/>
        <v>3050.2919999999999</v>
      </c>
      <c r="F30" s="65">
        <f t="shared" si="23"/>
        <v>2018.327</v>
      </c>
      <c r="G30" s="19">
        <f t="shared" si="19"/>
        <v>33.831679065479634</v>
      </c>
      <c r="H30" s="64">
        <v>0</v>
      </c>
      <c r="I30" s="65">
        <v>0</v>
      </c>
      <c r="J30" s="65">
        <v>0</v>
      </c>
      <c r="K30" s="15">
        <v>0</v>
      </c>
      <c r="L30" s="64">
        <v>0</v>
      </c>
      <c r="M30" s="65">
        <v>0</v>
      </c>
      <c r="N30" s="65">
        <v>0</v>
      </c>
      <c r="O30" s="15">
        <v>0</v>
      </c>
      <c r="P30" s="64">
        <v>3050.2919999999999</v>
      </c>
      <c r="Q30" s="13">
        <v>3050.2919999999999</v>
      </c>
      <c r="R30" s="65">
        <v>2018.327</v>
      </c>
      <c r="S30" s="19">
        <f t="shared" si="15"/>
        <v>33.831679065479634</v>
      </c>
      <c r="T30" s="66">
        <v>0</v>
      </c>
      <c r="U30" s="65">
        <v>0</v>
      </c>
      <c r="V30" s="14">
        <v>0</v>
      </c>
    </row>
    <row r="31" spans="1:22" ht="52" x14ac:dyDescent="0.35">
      <c r="A31" s="62" t="s">
        <v>41</v>
      </c>
      <c r="B31" s="10" t="s">
        <v>42</v>
      </c>
      <c r="C31" s="63" t="s">
        <v>20</v>
      </c>
      <c r="D31" s="64">
        <f t="shared" si="24"/>
        <v>17.399999999999999</v>
      </c>
      <c r="E31" s="13">
        <f t="shared" si="22"/>
        <v>17.399999999999999</v>
      </c>
      <c r="F31" s="65">
        <f t="shared" si="23"/>
        <v>7.25</v>
      </c>
      <c r="G31" s="19">
        <f t="shared" si="19"/>
        <v>58.333333333333329</v>
      </c>
      <c r="H31" s="64">
        <v>0</v>
      </c>
      <c r="I31" s="65">
        <v>0</v>
      </c>
      <c r="J31" s="65">
        <v>0</v>
      </c>
      <c r="K31" s="15">
        <v>0</v>
      </c>
      <c r="L31" s="64">
        <v>0</v>
      </c>
      <c r="M31" s="65">
        <v>0</v>
      </c>
      <c r="N31" s="65">
        <v>0</v>
      </c>
      <c r="O31" s="15">
        <v>0</v>
      </c>
      <c r="P31" s="64">
        <v>17.399999999999999</v>
      </c>
      <c r="Q31" s="13">
        <v>17.399999999999999</v>
      </c>
      <c r="R31" s="65">
        <v>7.25</v>
      </c>
      <c r="S31" s="19">
        <f t="shared" si="15"/>
        <v>58.333333333333329</v>
      </c>
      <c r="T31" s="66">
        <v>0</v>
      </c>
      <c r="U31" s="65">
        <v>0</v>
      </c>
      <c r="V31" s="14">
        <v>0</v>
      </c>
    </row>
    <row r="32" spans="1:22" ht="76.5" customHeight="1" thickBot="1" x14ac:dyDescent="0.4">
      <c r="A32" s="88" t="s">
        <v>43</v>
      </c>
      <c r="B32" s="89" t="s">
        <v>44</v>
      </c>
      <c r="C32" s="90" t="s">
        <v>20</v>
      </c>
      <c r="D32" s="91">
        <f t="shared" si="24"/>
        <v>1596.2619999999999</v>
      </c>
      <c r="E32" s="78">
        <f t="shared" si="22"/>
        <v>1596.2619999999999</v>
      </c>
      <c r="F32" s="92">
        <f t="shared" si="23"/>
        <v>469.68599999999998</v>
      </c>
      <c r="G32" s="93">
        <f t="shared" si="19"/>
        <v>70.575882906440171</v>
      </c>
      <c r="H32" s="91">
        <v>0</v>
      </c>
      <c r="I32" s="92">
        <v>0</v>
      </c>
      <c r="J32" s="92">
        <v>0</v>
      </c>
      <c r="K32" s="94">
        <v>0</v>
      </c>
      <c r="L32" s="91">
        <v>0</v>
      </c>
      <c r="M32" s="92">
        <v>0</v>
      </c>
      <c r="N32" s="92">
        <v>0</v>
      </c>
      <c r="O32" s="94">
        <v>0</v>
      </c>
      <c r="P32" s="91">
        <v>1596.2619999999999</v>
      </c>
      <c r="Q32" s="78">
        <v>1596.2619999999999</v>
      </c>
      <c r="R32" s="92">
        <v>469.68599999999998</v>
      </c>
      <c r="S32" s="93">
        <f t="shared" si="15"/>
        <v>70.575882906440171</v>
      </c>
      <c r="T32" s="95">
        <v>0</v>
      </c>
      <c r="U32" s="92">
        <v>0</v>
      </c>
      <c r="V32" s="93">
        <v>0</v>
      </c>
    </row>
    <row r="33" spans="1:22" ht="73.5" customHeight="1" x14ac:dyDescent="0.35">
      <c r="A33" s="55" t="s">
        <v>45</v>
      </c>
      <c r="B33" s="28" t="s">
        <v>46</v>
      </c>
      <c r="C33" s="107" t="s">
        <v>20</v>
      </c>
      <c r="D33" s="108">
        <f t="shared" si="24"/>
        <v>194.988</v>
      </c>
      <c r="E33" s="31">
        <f t="shared" si="22"/>
        <v>194.988</v>
      </c>
      <c r="F33" s="109">
        <f t="shared" si="23"/>
        <v>71.915000000000006</v>
      </c>
      <c r="G33" s="19">
        <f t="shared" si="19"/>
        <v>63.118243173938907</v>
      </c>
      <c r="H33" s="108">
        <v>0</v>
      </c>
      <c r="I33" s="109">
        <v>0</v>
      </c>
      <c r="J33" s="109">
        <v>0</v>
      </c>
      <c r="K33" s="34">
        <v>0</v>
      </c>
      <c r="L33" s="108">
        <v>0</v>
      </c>
      <c r="M33" s="109">
        <v>0</v>
      </c>
      <c r="N33" s="109">
        <v>0</v>
      </c>
      <c r="O33" s="34">
        <v>0</v>
      </c>
      <c r="P33" s="108">
        <v>194.988</v>
      </c>
      <c r="Q33" s="31">
        <v>194.988</v>
      </c>
      <c r="R33" s="109">
        <v>71.915000000000006</v>
      </c>
      <c r="S33" s="19">
        <f t="shared" si="15"/>
        <v>63.118243173938907</v>
      </c>
      <c r="T33" s="110">
        <v>0</v>
      </c>
      <c r="U33" s="109">
        <v>0</v>
      </c>
      <c r="V33" s="19">
        <v>0</v>
      </c>
    </row>
    <row r="34" spans="1:22" ht="93.75" customHeight="1" x14ac:dyDescent="0.35">
      <c r="A34" s="62" t="s">
        <v>47</v>
      </c>
      <c r="B34" s="10" t="s">
        <v>48</v>
      </c>
      <c r="C34" s="63" t="s">
        <v>20</v>
      </c>
      <c r="D34" s="64">
        <f t="shared" si="24"/>
        <v>278.27600000000001</v>
      </c>
      <c r="E34" s="13">
        <f t="shared" si="22"/>
        <v>278.27600000000001</v>
      </c>
      <c r="F34" s="65">
        <f t="shared" si="23"/>
        <v>63.185000000000002</v>
      </c>
      <c r="G34" s="19">
        <f t="shared" si="19"/>
        <v>77.294125256939154</v>
      </c>
      <c r="H34" s="64">
        <v>0</v>
      </c>
      <c r="I34" s="65">
        <v>0</v>
      </c>
      <c r="J34" s="65">
        <v>0</v>
      </c>
      <c r="K34" s="15">
        <v>0</v>
      </c>
      <c r="L34" s="64">
        <v>0</v>
      </c>
      <c r="M34" s="65">
        <v>0</v>
      </c>
      <c r="N34" s="65">
        <v>0</v>
      </c>
      <c r="O34" s="15">
        <v>0</v>
      </c>
      <c r="P34" s="64">
        <v>278.27600000000001</v>
      </c>
      <c r="Q34" s="13">
        <v>278.27600000000001</v>
      </c>
      <c r="R34" s="65">
        <v>63.185000000000002</v>
      </c>
      <c r="S34" s="19">
        <f t="shared" si="15"/>
        <v>77.294125256939154</v>
      </c>
      <c r="T34" s="66">
        <v>0</v>
      </c>
      <c r="U34" s="65">
        <v>0</v>
      </c>
      <c r="V34" s="14">
        <v>0</v>
      </c>
    </row>
    <row r="35" spans="1:22" ht="39" x14ac:dyDescent="0.35">
      <c r="A35" s="62" t="s">
        <v>49</v>
      </c>
      <c r="B35" s="10" t="s">
        <v>34</v>
      </c>
      <c r="C35" s="63" t="s">
        <v>20</v>
      </c>
      <c r="D35" s="64">
        <f t="shared" si="24"/>
        <v>77.114000000000004</v>
      </c>
      <c r="E35" s="13">
        <f t="shared" si="22"/>
        <v>77.114000000000004</v>
      </c>
      <c r="F35" s="65">
        <f t="shared" si="23"/>
        <v>41</v>
      </c>
      <c r="G35" s="19">
        <f t="shared" si="19"/>
        <v>46.831963067666059</v>
      </c>
      <c r="H35" s="64">
        <v>0</v>
      </c>
      <c r="I35" s="65">
        <v>0</v>
      </c>
      <c r="J35" s="65">
        <v>0</v>
      </c>
      <c r="K35" s="15">
        <v>0</v>
      </c>
      <c r="L35" s="64">
        <v>0</v>
      </c>
      <c r="M35" s="65">
        <v>0</v>
      </c>
      <c r="N35" s="65">
        <v>0</v>
      </c>
      <c r="O35" s="15">
        <v>0</v>
      </c>
      <c r="P35" s="64">
        <v>77.114000000000004</v>
      </c>
      <c r="Q35" s="13">
        <v>77.114000000000004</v>
      </c>
      <c r="R35" s="65">
        <v>41</v>
      </c>
      <c r="S35" s="19">
        <f t="shared" si="15"/>
        <v>46.831963067666059</v>
      </c>
      <c r="T35" s="66">
        <v>0</v>
      </c>
      <c r="U35" s="65">
        <v>0</v>
      </c>
      <c r="V35" s="14">
        <v>0</v>
      </c>
    </row>
    <row r="36" spans="1:22" ht="150" customHeight="1" x14ac:dyDescent="0.35">
      <c r="A36" s="62" t="s">
        <v>50</v>
      </c>
      <c r="B36" s="10" t="s">
        <v>51</v>
      </c>
      <c r="C36" s="63" t="s">
        <v>20</v>
      </c>
      <c r="D36" s="64">
        <f t="shared" si="24"/>
        <v>4835.0240000000003</v>
      </c>
      <c r="E36" s="13">
        <f t="shared" si="22"/>
        <v>4835.0240000000003</v>
      </c>
      <c r="F36" s="65">
        <f t="shared" si="23"/>
        <v>1568.8340000000001</v>
      </c>
      <c r="G36" s="19">
        <f t="shared" si="19"/>
        <v>67.552715353636302</v>
      </c>
      <c r="H36" s="64">
        <v>0</v>
      </c>
      <c r="I36" s="65">
        <v>0</v>
      </c>
      <c r="J36" s="65">
        <v>0</v>
      </c>
      <c r="K36" s="15">
        <v>0</v>
      </c>
      <c r="L36" s="64">
        <v>0</v>
      </c>
      <c r="M36" s="65">
        <v>0</v>
      </c>
      <c r="N36" s="65">
        <v>0</v>
      </c>
      <c r="O36" s="15">
        <v>0</v>
      </c>
      <c r="P36" s="64">
        <v>4835.0240000000003</v>
      </c>
      <c r="Q36" s="13">
        <v>4835.0240000000003</v>
      </c>
      <c r="R36" s="65">
        <v>1568.8340000000001</v>
      </c>
      <c r="S36" s="19">
        <f t="shared" si="15"/>
        <v>67.552715353636302</v>
      </c>
      <c r="T36" s="66">
        <v>0</v>
      </c>
      <c r="U36" s="65">
        <v>0</v>
      </c>
      <c r="V36" s="14">
        <v>0</v>
      </c>
    </row>
    <row r="37" spans="1:22" ht="182" x14ac:dyDescent="0.35">
      <c r="A37" s="62" t="s">
        <v>52</v>
      </c>
      <c r="B37" s="10" t="s">
        <v>53</v>
      </c>
      <c r="C37" s="63" t="s">
        <v>20</v>
      </c>
      <c r="D37" s="64">
        <f t="shared" si="24"/>
        <v>412.01600000000002</v>
      </c>
      <c r="E37" s="13">
        <f t="shared" si="22"/>
        <v>412.01600000000002</v>
      </c>
      <c r="F37" s="65">
        <f t="shared" si="23"/>
        <v>217.05799999999999</v>
      </c>
      <c r="G37" s="19">
        <f t="shared" si="19"/>
        <v>47.31806531785174</v>
      </c>
      <c r="H37" s="64">
        <v>0</v>
      </c>
      <c r="I37" s="65">
        <v>0</v>
      </c>
      <c r="J37" s="65">
        <v>0</v>
      </c>
      <c r="K37" s="15">
        <v>0</v>
      </c>
      <c r="L37" s="64">
        <v>0</v>
      </c>
      <c r="M37" s="65">
        <v>0</v>
      </c>
      <c r="N37" s="65">
        <v>0</v>
      </c>
      <c r="O37" s="15">
        <v>0</v>
      </c>
      <c r="P37" s="64">
        <v>412.01600000000002</v>
      </c>
      <c r="Q37" s="13">
        <v>412.01600000000002</v>
      </c>
      <c r="R37" s="65">
        <v>217.05799999999999</v>
      </c>
      <c r="S37" s="19">
        <f t="shared" si="15"/>
        <v>47.31806531785174</v>
      </c>
      <c r="T37" s="66">
        <v>0</v>
      </c>
      <c r="U37" s="65">
        <v>0</v>
      </c>
      <c r="V37" s="14">
        <v>0</v>
      </c>
    </row>
    <row r="38" spans="1:22" ht="78" x14ac:dyDescent="0.35">
      <c r="A38" s="62" t="s">
        <v>54</v>
      </c>
      <c r="B38" s="1" t="s">
        <v>72</v>
      </c>
      <c r="C38" s="67" t="s">
        <v>20</v>
      </c>
      <c r="D38" s="68">
        <f>D39+D40+D41+D42+D43+D44+D45</f>
        <v>740.87599999999998</v>
      </c>
      <c r="E38" s="69">
        <f t="shared" ref="E38:F38" si="25">E39+E40+E41+E42+E43+E44+E45</f>
        <v>740.87599999999998</v>
      </c>
      <c r="F38" s="69">
        <f t="shared" si="25"/>
        <v>618.71299999999997</v>
      </c>
      <c r="G38" s="17">
        <f t="shared" si="19"/>
        <v>16.488994109675573</v>
      </c>
      <c r="H38" s="68">
        <v>0</v>
      </c>
      <c r="I38" s="69">
        <v>0</v>
      </c>
      <c r="J38" s="69">
        <v>0</v>
      </c>
      <c r="K38" s="8">
        <v>0</v>
      </c>
      <c r="L38" s="68">
        <v>0</v>
      </c>
      <c r="M38" s="69">
        <v>0</v>
      </c>
      <c r="N38" s="69">
        <v>0</v>
      </c>
      <c r="O38" s="8">
        <v>0</v>
      </c>
      <c r="P38" s="68">
        <f>P39+P40+P41+P42+P43+P44+P45</f>
        <v>740.87599999999998</v>
      </c>
      <c r="Q38" s="69">
        <f>Q39+Q40+Q41+Q42+Q43+Q44+Q45</f>
        <v>740.87599999999998</v>
      </c>
      <c r="R38" s="69">
        <f t="shared" ref="R38" si="26">R39+R40+R41+R42+R43+R44+R45</f>
        <v>618.71299999999997</v>
      </c>
      <c r="S38" s="17">
        <f t="shared" si="15"/>
        <v>16.488994109675573</v>
      </c>
      <c r="T38" s="70">
        <v>0</v>
      </c>
      <c r="U38" s="69">
        <v>0</v>
      </c>
      <c r="V38" s="6">
        <v>0</v>
      </c>
    </row>
    <row r="39" spans="1:22" ht="52" hidden="1" x14ac:dyDescent="0.35">
      <c r="A39" s="62" t="s">
        <v>55</v>
      </c>
      <c r="B39" s="10" t="s">
        <v>56</v>
      </c>
      <c r="C39" s="63" t="s">
        <v>20</v>
      </c>
      <c r="D39" s="64">
        <f>P39</f>
        <v>0</v>
      </c>
      <c r="E39" s="13">
        <v>0</v>
      </c>
      <c r="F39" s="65">
        <v>0</v>
      </c>
      <c r="G39" s="14">
        <v>0</v>
      </c>
      <c r="H39" s="64">
        <v>0</v>
      </c>
      <c r="I39" s="65">
        <v>0</v>
      </c>
      <c r="J39" s="65">
        <v>0</v>
      </c>
      <c r="K39" s="15">
        <v>0</v>
      </c>
      <c r="L39" s="64">
        <v>0</v>
      </c>
      <c r="M39" s="65">
        <v>0</v>
      </c>
      <c r="N39" s="65">
        <v>0</v>
      </c>
      <c r="O39" s="15">
        <v>0</v>
      </c>
      <c r="P39" s="64">
        <v>0</v>
      </c>
      <c r="Q39" s="13">
        <v>0</v>
      </c>
      <c r="R39" s="65">
        <v>0</v>
      </c>
      <c r="S39" s="19">
        <v>0</v>
      </c>
      <c r="T39" s="66">
        <v>0</v>
      </c>
      <c r="U39" s="65">
        <v>0</v>
      </c>
      <c r="V39" s="14">
        <v>0</v>
      </c>
    </row>
    <row r="40" spans="1:22" ht="40.5" customHeight="1" x14ac:dyDescent="0.35">
      <c r="A40" s="62" t="s">
        <v>55</v>
      </c>
      <c r="B40" s="10" t="s">
        <v>58</v>
      </c>
      <c r="C40" s="63" t="s">
        <v>20</v>
      </c>
      <c r="D40" s="64">
        <f>P40</f>
        <v>140.5</v>
      </c>
      <c r="E40" s="13">
        <f>Q40</f>
        <v>213.44300000000001</v>
      </c>
      <c r="F40" s="65">
        <f>R40</f>
        <v>213.44300000000001</v>
      </c>
      <c r="G40" s="14">
        <f>100-F40/E40*100</f>
        <v>0</v>
      </c>
      <c r="H40" s="64">
        <v>0</v>
      </c>
      <c r="I40" s="65">
        <v>0</v>
      </c>
      <c r="J40" s="65">
        <v>0</v>
      </c>
      <c r="K40" s="15">
        <v>0</v>
      </c>
      <c r="L40" s="64">
        <v>0</v>
      </c>
      <c r="M40" s="65">
        <v>0</v>
      </c>
      <c r="N40" s="65">
        <v>0</v>
      </c>
      <c r="O40" s="15">
        <v>0</v>
      </c>
      <c r="P40" s="64">
        <v>140.5</v>
      </c>
      <c r="Q40" s="13">
        <v>213.44300000000001</v>
      </c>
      <c r="R40" s="13">
        <v>213.44300000000001</v>
      </c>
      <c r="S40" s="19">
        <f>100-R40/Q40*100</f>
        <v>0</v>
      </c>
      <c r="T40" s="66">
        <v>0</v>
      </c>
      <c r="U40" s="65">
        <v>0</v>
      </c>
      <c r="V40" s="14">
        <v>0</v>
      </c>
    </row>
    <row r="41" spans="1:22" ht="52" x14ac:dyDescent="0.35">
      <c r="A41" s="62" t="s">
        <v>57</v>
      </c>
      <c r="B41" s="10" t="s">
        <v>60</v>
      </c>
      <c r="C41" s="63" t="s">
        <v>20</v>
      </c>
      <c r="D41" s="64">
        <f t="shared" ref="D41:D45" si="27">P41</f>
        <v>30.945</v>
      </c>
      <c r="E41" s="13">
        <f t="shared" ref="E41:E45" si="28">Q41</f>
        <v>122.163</v>
      </c>
      <c r="F41" s="65">
        <f t="shared" ref="F41:F45" si="29">R41</f>
        <v>0</v>
      </c>
      <c r="G41" s="14">
        <f t="shared" ref="G41:G45" si="30">100-F41/E41*100</f>
        <v>100</v>
      </c>
      <c r="H41" s="64">
        <v>0</v>
      </c>
      <c r="I41" s="65">
        <v>0</v>
      </c>
      <c r="J41" s="65">
        <v>0</v>
      </c>
      <c r="K41" s="15">
        <v>0</v>
      </c>
      <c r="L41" s="64">
        <v>0</v>
      </c>
      <c r="M41" s="65">
        <v>0</v>
      </c>
      <c r="N41" s="65">
        <v>0</v>
      </c>
      <c r="O41" s="15">
        <v>0</v>
      </c>
      <c r="P41" s="64">
        <v>30.945</v>
      </c>
      <c r="Q41" s="13">
        <v>122.163</v>
      </c>
      <c r="R41" s="65">
        <v>0</v>
      </c>
      <c r="S41" s="19">
        <f t="shared" si="15"/>
        <v>100</v>
      </c>
      <c r="T41" s="66">
        <v>0</v>
      </c>
      <c r="U41" s="65">
        <v>0</v>
      </c>
      <c r="V41" s="14">
        <v>0</v>
      </c>
    </row>
    <row r="42" spans="1:22" ht="65" x14ac:dyDescent="0.35">
      <c r="A42" s="62" t="s">
        <v>59</v>
      </c>
      <c r="B42" s="10" t="s">
        <v>62</v>
      </c>
      <c r="C42" s="63" t="s">
        <v>20</v>
      </c>
      <c r="D42" s="64">
        <f t="shared" si="27"/>
        <v>105.84699999999999</v>
      </c>
      <c r="E42" s="13">
        <f t="shared" si="28"/>
        <v>105.848</v>
      </c>
      <c r="F42" s="65">
        <f t="shared" si="29"/>
        <v>105.848</v>
      </c>
      <c r="G42" s="14">
        <f t="shared" si="30"/>
        <v>0</v>
      </c>
      <c r="H42" s="64">
        <v>0</v>
      </c>
      <c r="I42" s="65">
        <v>0</v>
      </c>
      <c r="J42" s="65">
        <v>0</v>
      </c>
      <c r="K42" s="15">
        <v>0</v>
      </c>
      <c r="L42" s="64">
        <v>0</v>
      </c>
      <c r="M42" s="65">
        <v>0</v>
      </c>
      <c r="N42" s="65">
        <v>0</v>
      </c>
      <c r="O42" s="15">
        <v>0</v>
      </c>
      <c r="P42" s="64">
        <v>105.84699999999999</v>
      </c>
      <c r="Q42" s="13">
        <v>105.848</v>
      </c>
      <c r="R42" s="13">
        <v>105.848</v>
      </c>
      <c r="S42" s="19">
        <f t="shared" si="15"/>
        <v>0</v>
      </c>
      <c r="T42" s="66">
        <v>0</v>
      </c>
      <c r="U42" s="65">
        <v>0</v>
      </c>
      <c r="V42" s="14">
        <v>0</v>
      </c>
    </row>
    <row r="43" spans="1:22" ht="65" x14ac:dyDescent="0.35">
      <c r="A43" s="62" t="s">
        <v>61</v>
      </c>
      <c r="B43" s="10" t="s">
        <v>64</v>
      </c>
      <c r="C43" s="63" t="s">
        <v>20</v>
      </c>
      <c r="D43" s="64">
        <f t="shared" si="27"/>
        <v>164.16200000000001</v>
      </c>
      <c r="E43" s="13">
        <f t="shared" si="28"/>
        <v>0</v>
      </c>
      <c r="F43" s="65">
        <f t="shared" si="29"/>
        <v>0</v>
      </c>
      <c r="G43" s="14">
        <v>0</v>
      </c>
      <c r="H43" s="64">
        <v>0</v>
      </c>
      <c r="I43" s="65">
        <v>0</v>
      </c>
      <c r="J43" s="65">
        <v>0</v>
      </c>
      <c r="K43" s="15">
        <v>0</v>
      </c>
      <c r="L43" s="64">
        <v>0</v>
      </c>
      <c r="M43" s="65">
        <v>0</v>
      </c>
      <c r="N43" s="65">
        <v>0</v>
      </c>
      <c r="O43" s="15">
        <v>0</v>
      </c>
      <c r="P43" s="64">
        <v>164.16200000000001</v>
      </c>
      <c r="Q43" s="13">
        <v>0</v>
      </c>
      <c r="R43" s="65">
        <v>0</v>
      </c>
      <c r="S43" s="19">
        <v>0</v>
      </c>
      <c r="T43" s="66">
        <v>0</v>
      </c>
      <c r="U43" s="65">
        <v>0</v>
      </c>
      <c r="V43" s="14">
        <v>0</v>
      </c>
    </row>
    <row r="44" spans="1:22" ht="52" x14ac:dyDescent="0.35">
      <c r="A44" s="62" t="s">
        <v>63</v>
      </c>
      <c r="B44" s="10" t="s">
        <v>66</v>
      </c>
      <c r="C44" s="63" t="s">
        <v>20</v>
      </c>
      <c r="D44" s="64">
        <f t="shared" si="27"/>
        <v>79.2</v>
      </c>
      <c r="E44" s="13">
        <f t="shared" si="28"/>
        <v>79.2</v>
      </c>
      <c r="F44" s="65">
        <f t="shared" si="29"/>
        <v>79.2</v>
      </c>
      <c r="G44" s="14">
        <f t="shared" si="30"/>
        <v>0</v>
      </c>
      <c r="H44" s="64">
        <v>0</v>
      </c>
      <c r="I44" s="65">
        <v>0</v>
      </c>
      <c r="J44" s="65">
        <v>0</v>
      </c>
      <c r="K44" s="15">
        <v>0</v>
      </c>
      <c r="L44" s="64">
        <v>0</v>
      </c>
      <c r="M44" s="65">
        <v>0</v>
      </c>
      <c r="N44" s="65">
        <v>0</v>
      </c>
      <c r="O44" s="15">
        <v>0</v>
      </c>
      <c r="P44" s="64">
        <v>79.2</v>
      </c>
      <c r="Q44" s="13">
        <v>79.2</v>
      </c>
      <c r="R44" s="13">
        <v>79.2</v>
      </c>
      <c r="S44" s="19">
        <f t="shared" si="15"/>
        <v>0</v>
      </c>
      <c r="T44" s="66">
        <v>0</v>
      </c>
      <c r="U44" s="65">
        <v>0</v>
      </c>
      <c r="V44" s="14">
        <v>0</v>
      </c>
    </row>
    <row r="45" spans="1:22" ht="56.15" customHeight="1" thickBot="1" x14ac:dyDescent="0.4">
      <c r="A45" s="62" t="s">
        <v>65</v>
      </c>
      <c r="B45" s="76" t="s">
        <v>67</v>
      </c>
      <c r="C45" s="77" t="s">
        <v>20</v>
      </c>
      <c r="D45" s="64">
        <f t="shared" si="27"/>
        <v>220.22200000000001</v>
      </c>
      <c r="E45" s="78">
        <f t="shared" si="28"/>
        <v>220.22200000000001</v>
      </c>
      <c r="F45" s="65">
        <f t="shared" si="29"/>
        <v>220.22200000000001</v>
      </c>
      <c r="G45" s="14">
        <f t="shared" si="30"/>
        <v>0</v>
      </c>
      <c r="H45" s="79">
        <v>0</v>
      </c>
      <c r="I45" s="80">
        <v>0</v>
      </c>
      <c r="J45" s="80">
        <v>0</v>
      </c>
      <c r="K45" s="81">
        <v>0</v>
      </c>
      <c r="L45" s="79">
        <v>0</v>
      </c>
      <c r="M45" s="80">
        <v>0</v>
      </c>
      <c r="N45" s="80">
        <v>0</v>
      </c>
      <c r="O45" s="81">
        <v>0</v>
      </c>
      <c r="P45" s="79">
        <v>220.22200000000001</v>
      </c>
      <c r="Q45" s="82">
        <v>220.22200000000001</v>
      </c>
      <c r="R45" s="80">
        <v>220.22200000000001</v>
      </c>
      <c r="S45" s="83">
        <f>100-R45/Q45*100</f>
        <v>0</v>
      </c>
      <c r="T45" s="84">
        <v>0</v>
      </c>
      <c r="U45" s="80">
        <v>0</v>
      </c>
      <c r="V45" s="83">
        <v>0</v>
      </c>
    </row>
    <row r="46" spans="1:22" s="87" customFormat="1" ht="69" customHeight="1" thickBot="1" x14ac:dyDescent="0.4">
      <c r="A46" s="85" t="s">
        <v>35</v>
      </c>
      <c r="B46" s="21" t="s">
        <v>391</v>
      </c>
      <c r="C46" s="37" t="s">
        <v>20</v>
      </c>
      <c r="D46" s="86">
        <f>D47+D49+D52</f>
        <v>27868.309000000001</v>
      </c>
      <c r="E46" s="39">
        <f>E47+E49+E52</f>
        <v>21555.527999999998</v>
      </c>
      <c r="F46" s="40">
        <f>F47+F49+F52</f>
        <v>10622.178</v>
      </c>
      <c r="G46" s="24">
        <f>100-F46/E46*100</f>
        <v>50.721791644352201</v>
      </c>
      <c r="H46" s="38">
        <f>H47+H49+H52</f>
        <v>1920.9069999999999</v>
      </c>
      <c r="I46" s="39">
        <f t="shared" ref="I46:J46" si="31">I47+I49+I52</f>
        <v>1437.0139999999999</v>
      </c>
      <c r="J46" s="39">
        <f t="shared" si="31"/>
        <v>1437.0139999999999</v>
      </c>
      <c r="K46" s="26">
        <f>100-J46/I46*100</f>
        <v>0</v>
      </c>
      <c r="L46" s="38">
        <f>L47+L49+L52</f>
        <v>21938.793000000001</v>
      </c>
      <c r="M46" s="39">
        <f t="shared" ref="M46" si="32">M47+M49+M52</f>
        <v>15882.586000000001</v>
      </c>
      <c r="N46" s="39">
        <f t="shared" ref="N46" si="33">N47+N49+N52</f>
        <v>5447.3860000000004</v>
      </c>
      <c r="O46" s="26">
        <f>100-N46/M46*100</f>
        <v>65.702146992939305</v>
      </c>
      <c r="P46" s="38">
        <f>P47+P49+P52</f>
        <v>4008.6090000000004</v>
      </c>
      <c r="Q46" s="39">
        <f t="shared" ref="Q46" si="34">Q47+Q49+Q52</f>
        <v>4235.9279999999999</v>
      </c>
      <c r="R46" s="39">
        <f t="shared" ref="R46" si="35">R47+R49+R52</f>
        <v>3737.7779999999998</v>
      </c>
      <c r="S46" s="24">
        <f>100-R46/Q46*100</f>
        <v>11.760114902802883</v>
      </c>
      <c r="T46" s="40">
        <v>0</v>
      </c>
      <c r="U46" s="39">
        <v>0</v>
      </c>
      <c r="V46" s="24">
        <v>0</v>
      </c>
    </row>
    <row r="47" spans="1:22" ht="95.25" customHeight="1" x14ac:dyDescent="0.35">
      <c r="A47" s="55" t="s">
        <v>68</v>
      </c>
      <c r="B47" s="72" t="s">
        <v>681</v>
      </c>
      <c r="C47" s="57" t="s">
        <v>20</v>
      </c>
      <c r="D47" s="58">
        <f>D48</f>
        <v>11658.3</v>
      </c>
      <c r="E47" s="59">
        <f t="shared" ref="E47:F47" si="36">E48</f>
        <v>10622.178</v>
      </c>
      <c r="F47" s="59">
        <f t="shared" si="36"/>
        <v>10622.178</v>
      </c>
      <c r="G47" s="17">
        <f>100-F47/E47*100</f>
        <v>0</v>
      </c>
      <c r="H47" s="58">
        <f>H48</f>
        <v>1920.9069999999999</v>
      </c>
      <c r="I47" s="59">
        <f t="shared" ref="I47" si="37">I48</f>
        <v>1437.0139999999999</v>
      </c>
      <c r="J47" s="59">
        <f t="shared" ref="J47" si="38">J48</f>
        <v>1437.0139999999999</v>
      </c>
      <c r="K47" s="60">
        <f>100-J47/I47*100</f>
        <v>0</v>
      </c>
      <c r="L47" s="58">
        <f>L48</f>
        <v>6234.5929999999998</v>
      </c>
      <c r="M47" s="59">
        <f t="shared" ref="M47" si="39">M48</f>
        <v>5447.3860000000004</v>
      </c>
      <c r="N47" s="59">
        <f t="shared" ref="N47" si="40">N48</f>
        <v>5447.3860000000004</v>
      </c>
      <c r="O47" s="60">
        <f>100-N47/M47*100</f>
        <v>0</v>
      </c>
      <c r="P47" s="58">
        <f>P48</f>
        <v>3502.8</v>
      </c>
      <c r="Q47" s="59">
        <f t="shared" ref="Q47" si="41">Q48</f>
        <v>3737.7779999999998</v>
      </c>
      <c r="R47" s="59">
        <f t="shared" ref="R47" si="42">R48</f>
        <v>3737.7779999999998</v>
      </c>
      <c r="S47" s="17">
        <f>100-R47/Q47*100</f>
        <v>0</v>
      </c>
      <c r="T47" s="61">
        <v>0</v>
      </c>
      <c r="U47" s="59">
        <v>0</v>
      </c>
      <c r="V47" s="17">
        <v>0</v>
      </c>
    </row>
    <row r="48" spans="1:22" ht="144" customHeight="1" x14ac:dyDescent="0.35">
      <c r="A48" s="62" t="s">
        <v>14</v>
      </c>
      <c r="B48" s="10" t="s">
        <v>392</v>
      </c>
      <c r="C48" s="63" t="s">
        <v>20</v>
      </c>
      <c r="D48" s="64">
        <f>H48+L48+P48</f>
        <v>11658.3</v>
      </c>
      <c r="E48" s="65">
        <f t="shared" ref="E48:F48" si="43">I48+M48+Q48</f>
        <v>10622.178</v>
      </c>
      <c r="F48" s="65">
        <f t="shared" si="43"/>
        <v>10622.178</v>
      </c>
      <c r="G48" s="14">
        <f>100-F48/E48*100</f>
        <v>0</v>
      </c>
      <c r="H48" s="64">
        <v>1920.9069999999999</v>
      </c>
      <c r="I48" s="65">
        <v>1437.0139999999999</v>
      </c>
      <c r="J48" s="65">
        <v>1437.0139999999999</v>
      </c>
      <c r="K48" s="15">
        <f>100-J48/I48*100</f>
        <v>0</v>
      </c>
      <c r="L48" s="64">
        <v>6234.5929999999998</v>
      </c>
      <c r="M48" s="65">
        <v>5447.3860000000004</v>
      </c>
      <c r="N48" s="65">
        <v>5447.3860000000004</v>
      </c>
      <c r="O48" s="15">
        <f>100-N48/M48*100</f>
        <v>0</v>
      </c>
      <c r="P48" s="64">
        <v>3502.8</v>
      </c>
      <c r="Q48" s="13">
        <v>3737.7779999999998</v>
      </c>
      <c r="R48" s="65">
        <v>3737.7779999999998</v>
      </c>
      <c r="S48" s="14">
        <f>100-R48/Q48*100</f>
        <v>0</v>
      </c>
      <c r="T48" s="66">
        <v>0</v>
      </c>
      <c r="U48" s="65">
        <v>0</v>
      </c>
      <c r="V48" s="14">
        <v>0</v>
      </c>
    </row>
    <row r="49" spans="1:22" ht="97.5" customHeight="1" x14ac:dyDescent="0.35">
      <c r="A49" s="55" t="s">
        <v>18</v>
      </c>
      <c r="B49" s="72" t="s">
        <v>637</v>
      </c>
      <c r="C49" s="57" t="s">
        <v>396</v>
      </c>
      <c r="D49" s="58">
        <f>D50+D51</f>
        <v>505.80899999999997</v>
      </c>
      <c r="E49" s="58">
        <f>E50+E51</f>
        <v>498.15</v>
      </c>
      <c r="F49" s="59">
        <f>J49+N49+R49+U49</f>
        <v>0</v>
      </c>
      <c r="G49" s="17">
        <f>100-F49/E49*100</f>
        <v>100</v>
      </c>
      <c r="H49" s="58">
        <f>H50+H51</f>
        <v>0</v>
      </c>
      <c r="I49" s="59">
        <f t="shared" ref="I49:J49" si="44">I50+I51</f>
        <v>0</v>
      </c>
      <c r="J49" s="59">
        <f t="shared" si="44"/>
        <v>0</v>
      </c>
      <c r="K49" s="60">
        <v>0</v>
      </c>
      <c r="L49" s="58">
        <f>L50+L51</f>
        <v>0</v>
      </c>
      <c r="M49" s="59">
        <f t="shared" ref="M49" si="45">M50+M51</f>
        <v>0</v>
      </c>
      <c r="N49" s="59">
        <f t="shared" ref="N49" si="46">N50+N51</f>
        <v>0</v>
      </c>
      <c r="O49" s="60">
        <v>0</v>
      </c>
      <c r="P49" s="58">
        <f>P50+P51</f>
        <v>505.80899999999997</v>
      </c>
      <c r="Q49" s="59">
        <f t="shared" ref="Q49" si="47">Q50+Q51</f>
        <v>498.15</v>
      </c>
      <c r="R49" s="59">
        <f t="shared" ref="R49" si="48">R50+R51</f>
        <v>0</v>
      </c>
      <c r="S49" s="17">
        <f>100-R49/Q49*100</f>
        <v>100</v>
      </c>
      <c r="T49" s="61">
        <v>0</v>
      </c>
      <c r="U49" s="59">
        <v>0</v>
      </c>
      <c r="V49" s="17">
        <v>0</v>
      </c>
    </row>
    <row r="50" spans="1:22" ht="198.75" customHeight="1" x14ac:dyDescent="0.35">
      <c r="A50" s="62" t="s">
        <v>25</v>
      </c>
      <c r="B50" s="10" t="s">
        <v>393</v>
      </c>
      <c r="C50" s="63" t="s">
        <v>397</v>
      </c>
      <c r="D50" s="64">
        <f t="shared" ref="D50" si="49">H50+L50+P50+T50</f>
        <v>7.6589999999999998</v>
      </c>
      <c r="E50" s="65">
        <f t="shared" ref="E50" si="50">I50+M50+Q50+U50</f>
        <v>0</v>
      </c>
      <c r="F50" s="65">
        <f>J50+N50+R50+U50</f>
        <v>0</v>
      </c>
      <c r="G50" s="14">
        <v>0</v>
      </c>
      <c r="H50" s="64">
        <v>0</v>
      </c>
      <c r="I50" s="65">
        <v>0</v>
      </c>
      <c r="J50" s="65">
        <v>0</v>
      </c>
      <c r="K50" s="15">
        <v>0</v>
      </c>
      <c r="L50" s="64">
        <v>0</v>
      </c>
      <c r="M50" s="65">
        <v>0</v>
      </c>
      <c r="N50" s="65">
        <v>0</v>
      </c>
      <c r="O50" s="15">
        <v>0</v>
      </c>
      <c r="P50" s="64">
        <v>7.6589999999999998</v>
      </c>
      <c r="Q50" s="13">
        <v>0</v>
      </c>
      <c r="R50" s="65">
        <v>0</v>
      </c>
      <c r="S50" s="14">
        <v>0</v>
      </c>
      <c r="T50" s="66">
        <v>0</v>
      </c>
      <c r="U50" s="65">
        <v>0</v>
      </c>
      <c r="V50" s="14">
        <v>0</v>
      </c>
    </row>
    <row r="51" spans="1:22" ht="75.900000000000006" customHeight="1" thickBot="1" x14ac:dyDescent="0.4">
      <c r="A51" s="88" t="s">
        <v>27</v>
      </c>
      <c r="B51" s="89" t="s">
        <v>394</v>
      </c>
      <c r="C51" s="90" t="s">
        <v>398</v>
      </c>
      <c r="D51" s="91">
        <f>H51+L51+P51+T51</f>
        <v>498.15</v>
      </c>
      <c r="E51" s="92">
        <f>I51+M51+Q51+T51</f>
        <v>498.15</v>
      </c>
      <c r="F51" s="92">
        <f>J51+N51+R51+U51</f>
        <v>0</v>
      </c>
      <c r="G51" s="93">
        <f t="shared" ref="G51:G65" si="51">100-F51/E51*100</f>
        <v>100</v>
      </c>
      <c r="H51" s="91">
        <v>0</v>
      </c>
      <c r="I51" s="92">
        <v>0</v>
      </c>
      <c r="J51" s="92">
        <v>0</v>
      </c>
      <c r="K51" s="94">
        <v>0</v>
      </c>
      <c r="L51" s="91">
        <f>M51</f>
        <v>0</v>
      </c>
      <c r="M51" s="92">
        <v>0</v>
      </c>
      <c r="N51" s="92">
        <v>0</v>
      </c>
      <c r="O51" s="94">
        <v>0</v>
      </c>
      <c r="P51" s="91">
        <v>498.15</v>
      </c>
      <c r="Q51" s="92">
        <v>498.15</v>
      </c>
      <c r="R51" s="92">
        <v>0</v>
      </c>
      <c r="S51" s="93">
        <f>100-R51/Q51*100</f>
        <v>100</v>
      </c>
      <c r="T51" s="95">
        <v>0</v>
      </c>
      <c r="U51" s="92">
        <v>0</v>
      </c>
      <c r="V51" s="93">
        <v>0</v>
      </c>
    </row>
    <row r="52" spans="1:22" ht="192.9" customHeight="1" x14ac:dyDescent="0.35">
      <c r="A52" s="349" t="s">
        <v>35</v>
      </c>
      <c r="B52" s="168" t="s">
        <v>672</v>
      </c>
      <c r="C52" s="350" t="s">
        <v>122</v>
      </c>
      <c r="D52" s="351">
        <f>D53</f>
        <v>15704.2</v>
      </c>
      <c r="E52" s="352">
        <f>E53</f>
        <v>10435.200000000001</v>
      </c>
      <c r="F52" s="353">
        <f>F53</f>
        <v>0</v>
      </c>
      <c r="G52" s="170">
        <f t="shared" si="51"/>
        <v>100</v>
      </c>
      <c r="H52" s="354">
        <f>H53</f>
        <v>0</v>
      </c>
      <c r="I52" s="352">
        <f t="shared" ref="I52:J52" si="52">I53</f>
        <v>0</v>
      </c>
      <c r="J52" s="352">
        <f t="shared" si="52"/>
        <v>0</v>
      </c>
      <c r="K52" s="355">
        <v>0</v>
      </c>
      <c r="L52" s="354">
        <f>L53</f>
        <v>15704.2</v>
      </c>
      <c r="M52" s="352">
        <f t="shared" ref="M52" si="53">M53</f>
        <v>10435.200000000001</v>
      </c>
      <c r="N52" s="352">
        <f t="shared" ref="N52" si="54">N53</f>
        <v>0</v>
      </c>
      <c r="O52" s="355">
        <f>100-N52/M52*100</f>
        <v>100</v>
      </c>
      <c r="P52" s="354">
        <f>P53</f>
        <v>0</v>
      </c>
      <c r="Q52" s="352">
        <f t="shared" ref="Q52" si="55">Q53</f>
        <v>0</v>
      </c>
      <c r="R52" s="352">
        <f t="shared" ref="R52" si="56">R53</f>
        <v>0</v>
      </c>
      <c r="S52" s="170">
        <v>0</v>
      </c>
      <c r="T52" s="353">
        <v>0</v>
      </c>
      <c r="U52" s="352">
        <v>0</v>
      </c>
      <c r="V52" s="170">
        <v>0</v>
      </c>
    </row>
    <row r="53" spans="1:22" ht="213.9" customHeight="1" thickBot="1" x14ac:dyDescent="0.4">
      <c r="A53" s="294" t="s">
        <v>36</v>
      </c>
      <c r="B53" s="295" t="s">
        <v>395</v>
      </c>
      <c r="C53" s="296" t="s">
        <v>122</v>
      </c>
      <c r="D53" s="222">
        <f t="shared" ref="D53" si="57">H53+L53+P53+T53</f>
        <v>15704.2</v>
      </c>
      <c r="E53" s="297">
        <f t="shared" ref="E53" si="58">I53+M53+Q53+U53</f>
        <v>10435.200000000001</v>
      </c>
      <c r="F53" s="223">
        <f>J53+N53+R53+U53</f>
        <v>0</v>
      </c>
      <c r="G53" s="136">
        <f t="shared" si="51"/>
        <v>100</v>
      </c>
      <c r="H53" s="222">
        <v>0</v>
      </c>
      <c r="I53" s="223">
        <v>0</v>
      </c>
      <c r="J53" s="223">
        <v>0</v>
      </c>
      <c r="K53" s="298">
        <v>0</v>
      </c>
      <c r="L53" s="222">
        <v>15704.2</v>
      </c>
      <c r="M53" s="223">
        <v>10435.200000000001</v>
      </c>
      <c r="N53" s="223">
        <v>0</v>
      </c>
      <c r="O53" s="298">
        <f>100-N53/M53*100</f>
        <v>100</v>
      </c>
      <c r="P53" s="222">
        <v>0</v>
      </c>
      <c r="Q53" s="299">
        <v>0</v>
      </c>
      <c r="R53" s="223">
        <v>0</v>
      </c>
      <c r="S53" s="136">
        <v>0</v>
      </c>
      <c r="T53" s="300">
        <v>0</v>
      </c>
      <c r="U53" s="223">
        <v>0</v>
      </c>
      <c r="V53" s="136">
        <v>0</v>
      </c>
    </row>
    <row r="54" spans="1:22" s="87" customFormat="1" ht="95.4" customHeight="1" thickBot="1" x14ac:dyDescent="0.4">
      <c r="A54" s="85" t="s">
        <v>305</v>
      </c>
      <c r="B54" s="21" t="s">
        <v>399</v>
      </c>
      <c r="C54" s="37" t="s">
        <v>400</v>
      </c>
      <c r="D54" s="86">
        <f>D55+D57</f>
        <v>840</v>
      </c>
      <c r="E54" s="39">
        <f>E55+E57</f>
        <v>840</v>
      </c>
      <c r="F54" s="40">
        <f>F55+F57</f>
        <v>27.631</v>
      </c>
      <c r="G54" s="24">
        <f t="shared" si="51"/>
        <v>96.710595238095237</v>
      </c>
      <c r="H54" s="38">
        <f>H55+H57</f>
        <v>0</v>
      </c>
      <c r="I54" s="39">
        <f t="shared" ref="I54:J54" si="59">I55+I57</f>
        <v>0</v>
      </c>
      <c r="J54" s="39">
        <f t="shared" si="59"/>
        <v>0</v>
      </c>
      <c r="K54" s="26">
        <v>0</v>
      </c>
      <c r="L54" s="38">
        <f>L55+L57</f>
        <v>0</v>
      </c>
      <c r="M54" s="39">
        <f t="shared" ref="M54" si="60">M55+M57</f>
        <v>0</v>
      </c>
      <c r="N54" s="39">
        <f t="shared" ref="N54" si="61">N55+N57</f>
        <v>0</v>
      </c>
      <c r="O54" s="26">
        <v>0</v>
      </c>
      <c r="P54" s="38">
        <f>P55+P57</f>
        <v>840</v>
      </c>
      <c r="Q54" s="39">
        <f t="shared" ref="Q54" si="62">Q55+Q57</f>
        <v>840</v>
      </c>
      <c r="R54" s="39">
        <f t="shared" ref="R54" si="63">R55+R57</f>
        <v>27.631</v>
      </c>
      <c r="S54" s="24">
        <f t="shared" ref="S54:S64" si="64">100-R54/Q54*100</f>
        <v>96.710595238095237</v>
      </c>
      <c r="T54" s="40">
        <v>0</v>
      </c>
      <c r="U54" s="39">
        <v>0</v>
      </c>
      <c r="V54" s="24">
        <v>0</v>
      </c>
    </row>
    <row r="55" spans="1:22" ht="117.65" customHeight="1" thickBot="1" x14ac:dyDescent="0.4">
      <c r="A55" s="98" t="s">
        <v>68</v>
      </c>
      <c r="B55" s="99" t="s">
        <v>638</v>
      </c>
      <c r="C55" s="100" t="s">
        <v>400</v>
      </c>
      <c r="D55" s="101">
        <f>D56</f>
        <v>250</v>
      </c>
      <c r="E55" s="102">
        <f>E56</f>
        <v>250</v>
      </c>
      <c r="F55" s="103">
        <f>F56</f>
        <v>27.631</v>
      </c>
      <c r="G55" s="104">
        <f t="shared" si="51"/>
        <v>88.947599999999994</v>
      </c>
      <c r="H55" s="105">
        <f>H56</f>
        <v>0</v>
      </c>
      <c r="I55" s="102">
        <f t="shared" ref="I55:J55" si="65">I56</f>
        <v>0</v>
      </c>
      <c r="J55" s="102">
        <f t="shared" si="65"/>
        <v>0</v>
      </c>
      <c r="K55" s="106">
        <v>0</v>
      </c>
      <c r="L55" s="105">
        <f>L56</f>
        <v>0</v>
      </c>
      <c r="M55" s="102">
        <f t="shared" ref="M55" si="66">M56</f>
        <v>0</v>
      </c>
      <c r="N55" s="102">
        <f t="shared" ref="N55" si="67">N56</f>
        <v>0</v>
      </c>
      <c r="O55" s="106">
        <v>0</v>
      </c>
      <c r="P55" s="105">
        <f>P56</f>
        <v>250</v>
      </c>
      <c r="Q55" s="102">
        <f t="shared" ref="Q55" si="68">Q56</f>
        <v>250</v>
      </c>
      <c r="R55" s="102">
        <f t="shared" ref="R55" si="69">R56</f>
        <v>27.631</v>
      </c>
      <c r="S55" s="104">
        <f t="shared" si="64"/>
        <v>88.947599999999994</v>
      </c>
      <c r="T55" s="103">
        <v>0</v>
      </c>
      <c r="U55" s="102">
        <v>0</v>
      </c>
      <c r="V55" s="104">
        <v>0</v>
      </c>
    </row>
    <row r="56" spans="1:22" ht="266.14999999999998" customHeight="1" x14ac:dyDescent="0.35">
      <c r="A56" s="55" t="s">
        <v>14</v>
      </c>
      <c r="B56" s="28" t="s">
        <v>401</v>
      </c>
      <c r="C56" s="107" t="s">
        <v>400</v>
      </c>
      <c r="D56" s="108">
        <f t="shared" ref="D56:D58" si="70">H56+L56+P56</f>
        <v>250</v>
      </c>
      <c r="E56" s="109">
        <f>I56+M56+Q56</f>
        <v>250</v>
      </c>
      <c r="F56" s="109">
        <f t="shared" ref="F56:F58" si="71">J56+N56+R56</f>
        <v>27.631</v>
      </c>
      <c r="G56" s="19">
        <f t="shared" si="51"/>
        <v>88.947599999999994</v>
      </c>
      <c r="H56" s="108">
        <v>0</v>
      </c>
      <c r="I56" s="109">
        <v>0</v>
      </c>
      <c r="J56" s="109">
        <v>0</v>
      </c>
      <c r="K56" s="34">
        <v>0</v>
      </c>
      <c r="L56" s="108">
        <v>0</v>
      </c>
      <c r="M56" s="109">
        <v>0</v>
      </c>
      <c r="N56" s="109">
        <v>0</v>
      </c>
      <c r="O56" s="34">
        <v>0</v>
      </c>
      <c r="P56" s="108">
        <v>250</v>
      </c>
      <c r="Q56" s="31">
        <v>250</v>
      </c>
      <c r="R56" s="109">
        <v>27.631</v>
      </c>
      <c r="S56" s="19">
        <f t="shared" si="64"/>
        <v>88.947599999999994</v>
      </c>
      <c r="T56" s="110">
        <v>0</v>
      </c>
      <c r="U56" s="109">
        <v>0</v>
      </c>
      <c r="V56" s="19">
        <v>0</v>
      </c>
    </row>
    <row r="57" spans="1:22" ht="93" customHeight="1" x14ac:dyDescent="0.35">
      <c r="A57" s="62" t="s">
        <v>18</v>
      </c>
      <c r="B57" s="1" t="s">
        <v>639</v>
      </c>
      <c r="C57" s="67" t="s">
        <v>400</v>
      </c>
      <c r="D57" s="111">
        <f>D58</f>
        <v>590</v>
      </c>
      <c r="E57" s="69">
        <f>E58</f>
        <v>590</v>
      </c>
      <c r="F57" s="70">
        <f>F58</f>
        <v>0</v>
      </c>
      <c r="G57" s="6">
        <f t="shared" si="51"/>
        <v>100</v>
      </c>
      <c r="H57" s="68">
        <f>H58</f>
        <v>0</v>
      </c>
      <c r="I57" s="69">
        <f t="shared" ref="I57:J57" si="72">I58</f>
        <v>0</v>
      </c>
      <c r="J57" s="69">
        <f t="shared" si="72"/>
        <v>0</v>
      </c>
      <c r="K57" s="8">
        <v>0</v>
      </c>
      <c r="L57" s="68">
        <f>L58</f>
        <v>0</v>
      </c>
      <c r="M57" s="69">
        <f t="shared" ref="M57" si="73">M58</f>
        <v>0</v>
      </c>
      <c r="N57" s="69">
        <f t="shared" ref="N57" si="74">N58</f>
        <v>0</v>
      </c>
      <c r="O57" s="8">
        <v>0</v>
      </c>
      <c r="P57" s="68">
        <f>P58</f>
        <v>590</v>
      </c>
      <c r="Q57" s="69">
        <f t="shared" ref="Q57" si="75">Q58</f>
        <v>590</v>
      </c>
      <c r="R57" s="69">
        <f t="shared" ref="R57" si="76">R58</f>
        <v>0</v>
      </c>
      <c r="S57" s="6">
        <f t="shared" si="64"/>
        <v>100</v>
      </c>
      <c r="T57" s="70">
        <v>0</v>
      </c>
      <c r="U57" s="69">
        <v>0</v>
      </c>
      <c r="V57" s="6">
        <v>0</v>
      </c>
    </row>
    <row r="58" spans="1:22" ht="208.5" customHeight="1" thickBot="1" x14ac:dyDescent="0.4">
      <c r="A58" s="97" t="s">
        <v>25</v>
      </c>
      <c r="B58" s="76" t="s">
        <v>402</v>
      </c>
      <c r="C58" s="77" t="s">
        <v>400</v>
      </c>
      <c r="D58" s="79">
        <f t="shared" si="70"/>
        <v>590</v>
      </c>
      <c r="E58" s="80">
        <f t="shared" ref="E58" si="77">I58+M58+Q58</f>
        <v>590</v>
      </c>
      <c r="F58" s="80">
        <f t="shared" si="71"/>
        <v>0</v>
      </c>
      <c r="G58" s="83">
        <f t="shared" si="51"/>
        <v>100</v>
      </c>
      <c r="H58" s="79">
        <v>0</v>
      </c>
      <c r="I58" s="80">
        <v>0</v>
      </c>
      <c r="J58" s="80">
        <v>0</v>
      </c>
      <c r="K58" s="81">
        <v>0</v>
      </c>
      <c r="L58" s="79">
        <v>0</v>
      </c>
      <c r="M58" s="80">
        <v>0</v>
      </c>
      <c r="N58" s="80">
        <v>0</v>
      </c>
      <c r="O58" s="81">
        <v>0</v>
      </c>
      <c r="P58" s="79">
        <v>590</v>
      </c>
      <c r="Q58" s="82">
        <v>590</v>
      </c>
      <c r="R58" s="80">
        <v>0</v>
      </c>
      <c r="S58" s="14">
        <f t="shared" si="64"/>
        <v>100</v>
      </c>
      <c r="T58" s="84">
        <v>0</v>
      </c>
      <c r="U58" s="80">
        <v>0</v>
      </c>
      <c r="V58" s="83">
        <v>0</v>
      </c>
    </row>
    <row r="59" spans="1:22" ht="78.75" customHeight="1" thickBot="1" x14ac:dyDescent="0.4">
      <c r="A59" s="36" t="s">
        <v>177</v>
      </c>
      <c r="B59" s="21" t="s">
        <v>178</v>
      </c>
      <c r="C59" s="37" t="s">
        <v>179</v>
      </c>
      <c r="D59" s="23">
        <f>D60+D61</f>
        <v>150</v>
      </c>
      <c r="E59" s="25">
        <f t="shared" ref="E59:F59" si="78">E60+E61</f>
        <v>150</v>
      </c>
      <c r="F59" s="25">
        <f t="shared" si="78"/>
        <v>44.5</v>
      </c>
      <c r="G59" s="24">
        <f t="shared" si="51"/>
        <v>70.333333333333329</v>
      </c>
      <c r="H59" s="23">
        <v>0</v>
      </c>
      <c r="I59" s="25">
        <v>0</v>
      </c>
      <c r="J59" s="25">
        <v>0</v>
      </c>
      <c r="K59" s="26">
        <v>0</v>
      </c>
      <c r="L59" s="23">
        <v>0</v>
      </c>
      <c r="M59" s="25">
        <v>0</v>
      </c>
      <c r="N59" s="25">
        <v>0</v>
      </c>
      <c r="O59" s="26">
        <v>0</v>
      </c>
      <c r="P59" s="23">
        <f>P60+P61</f>
        <v>150</v>
      </c>
      <c r="Q59" s="25">
        <f t="shared" ref="Q59" si="79">Q60+Q61</f>
        <v>150</v>
      </c>
      <c r="R59" s="25">
        <f t="shared" ref="R59" si="80">R60+R61</f>
        <v>44.5</v>
      </c>
      <c r="S59" s="24">
        <f t="shared" si="64"/>
        <v>70.333333333333329</v>
      </c>
      <c r="T59" s="27">
        <v>0</v>
      </c>
      <c r="U59" s="25">
        <v>0</v>
      </c>
      <c r="V59" s="24">
        <v>0</v>
      </c>
    </row>
    <row r="60" spans="1:22" ht="79.5" customHeight="1" x14ac:dyDescent="0.35">
      <c r="A60" s="71" t="s">
        <v>68</v>
      </c>
      <c r="B60" s="28" t="s">
        <v>180</v>
      </c>
      <c r="C60" s="107" t="s">
        <v>179</v>
      </c>
      <c r="D60" s="33">
        <f t="shared" ref="D60:F61" si="81">P60</f>
        <v>25</v>
      </c>
      <c r="E60" s="31">
        <f t="shared" si="81"/>
        <v>25</v>
      </c>
      <c r="F60" s="31">
        <f t="shared" si="81"/>
        <v>0</v>
      </c>
      <c r="G60" s="19">
        <f t="shared" si="51"/>
        <v>100</v>
      </c>
      <c r="H60" s="33">
        <v>0</v>
      </c>
      <c r="I60" s="31">
        <v>0</v>
      </c>
      <c r="J60" s="31">
        <v>0</v>
      </c>
      <c r="K60" s="34">
        <v>0</v>
      </c>
      <c r="L60" s="33">
        <v>0</v>
      </c>
      <c r="M60" s="31">
        <v>0</v>
      </c>
      <c r="N60" s="31">
        <v>0</v>
      </c>
      <c r="O60" s="34">
        <v>0</v>
      </c>
      <c r="P60" s="33">
        <v>25</v>
      </c>
      <c r="Q60" s="31">
        <v>25</v>
      </c>
      <c r="R60" s="31">
        <v>0</v>
      </c>
      <c r="S60" s="19">
        <f t="shared" si="64"/>
        <v>100</v>
      </c>
      <c r="T60" s="32">
        <v>0</v>
      </c>
      <c r="U60" s="31">
        <v>0</v>
      </c>
      <c r="V60" s="19">
        <v>0</v>
      </c>
    </row>
    <row r="61" spans="1:22" ht="90.65" customHeight="1" thickBot="1" x14ac:dyDescent="0.4">
      <c r="A61" s="112" t="s">
        <v>18</v>
      </c>
      <c r="B61" s="89" t="s">
        <v>181</v>
      </c>
      <c r="C61" s="90" t="s">
        <v>179</v>
      </c>
      <c r="D61" s="113">
        <f t="shared" si="81"/>
        <v>125</v>
      </c>
      <c r="E61" s="78">
        <f t="shared" si="81"/>
        <v>125</v>
      </c>
      <c r="F61" s="78">
        <f>R61</f>
        <v>44.5</v>
      </c>
      <c r="G61" s="93">
        <f t="shared" si="51"/>
        <v>64.400000000000006</v>
      </c>
      <c r="H61" s="113">
        <v>0</v>
      </c>
      <c r="I61" s="78">
        <v>0</v>
      </c>
      <c r="J61" s="78">
        <v>0</v>
      </c>
      <c r="K61" s="94">
        <v>0</v>
      </c>
      <c r="L61" s="113">
        <v>0</v>
      </c>
      <c r="M61" s="78">
        <v>0</v>
      </c>
      <c r="N61" s="78">
        <v>0</v>
      </c>
      <c r="O61" s="94">
        <v>0</v>
      </c>
      <c r="P61" s="113">
        <v>125</v>
      </c>
      <c r="Q61" s="78">
        <v>125</v>
      </c>
      <c r="R61" s="78">
        <v>44.5</v>
      </c>
      <c r="S61" s="93">
        <f t="shared" si="64"/>
        <v>64.400000000000006</v>
      </c>
      <c r="T61" s="114">
        <v>0</v>
      </c>
      <c r="U61" s="78">
        <v>0</v>
      </c>
      <c r="V61" s="93">
        <v>0</v>
      </c>
    </row>
    <row r="62" spans="1:22" s="116" customFormat="1" ht="39.5" thickBot="1" x14ac:dyDescent="0.4">
      <c r="A62" s="36" t="s">
        <v>313</v>
      </c>
      <c r="B62" s="21" t="s">
        <v>403</v>
      </c>
      <c r="C62" s="115" t="s">
        <v>405</v>
      </c>
      <c r="D62" s="35">
        <f>D63+D65+D72+D74+D77+D98+D101+D138</f>
        <v>257516.54700000002</v>
      </c>
      <c r="E62" s="25">
        <f>E63+E65+E72+E74+E77+E98+E101+E138</f>
        <v>422110.2782</v>
      </c>
      <c r="F62" s="27">
        <f>F63+F65+F72+F74+F77+F98+F101+F138</f>
        <v>143058.90523</v>
      </c>
      <c r="G62" s="24">
        <f t="shared" si="51"/>
        <v>66.108642073335801</v>
      </c>
      <c r="H62" s="23">
        <f>H63+H65+H72+H74+H77+H98+H101+H138</f>
        <v>0</v>
      </c>
      <c r="I62" s="25">
        <f>I63+I65+I72+I74+I77+I98+I101+I138</f>
        <v>0</v>
      </c>
      <c r="J62" s="25">
        <f>J63+J65+J72+J74+J77+J98+J101+J138</f>
        <v>0</v>
      </c>
      <c r="K62" s="26">
        <v>0</v>
      </c>
      <c r="L62" s="23">
        <f>L63+L65+L72+L74+L77+L98+L101+L138</f>
        <v>55500.7</v>
      </c>
      <c r="M62" s="25">
        <f>M63+M65+M72+M74+M77+M98+M101+M138</f>
        <v>101598.59999999999</v>
      </c>
      <c r="N62" s="25">
        <f>N63+N65+N72+N74+N77+N98+N101+N138</f>
        <v>22315.707000000002</v>
      </c>
      <c r="O62" s="26">
        <f>100-N62/M62*100</f>
        <v>78.03541879514087</v>
      </c>
      <c r="P62" s="23">
        <f>P63+P65+P72+P74+P77+P98+P101+P138</f>
        <v>202015.84700000001</v>
      </c>
      <c r="Q62" s="25">
        <f>Q63+Q65+Q72+Q74+Q77+Q98+Q101+Q138</f>
        <v>320511.67820000002</v>
      </c>
      <c r="R62" s="25">
        <f>R63+R65+R72+R74+R77+R98+R101+R138</f>
        <v>120743.19822999999</v>
      </c>
      <c r="S62" s="24">
        <f t="shared" si="64"/>
        <v>62.327987888586087</v>
      </c>
      <c r="T62" s="27">
        <v>0</v>
      </c>
      <c r="U62" s="25">
        <v>0</v>
      </c>
      <c r="V62" s="24">
        <v>0</v>
      </c>
    </row>
    <row r="63" spans="1:22" ht="65" x14ac:dyDescent="0.35">
      <c r="A63" s="71" t="s">
        <v>68</v>
      </c>
      <c r="B63" s="72" t="s">
        <v>656</v>
      </c>
      <c r="C63" s="117" t="s">
        <v>398</v>
      </c>
      <c r="D63" s="118">
        <f>D64</f>
        <v>36431.932000000001</v>
      </c>
      <c r="E63" s="74">
        <f>E64</f>
        <v>36373.216</v>
      </c>
      <c r="F63" s="75">
        <f>F64</f>
        <v>14229.876</v>
      </c>
      <c r="G63" s="17">
        <f t="shared" si="51"/>
        <v>60.878147260885591</v>
      </c>
      <c r="H63" s="73">
        <f>H64</f>
        <v>0</v>
      </c>
      <c r="I63" s="74">
        <f t="shared" ref="I63:J63" si="82">I64</f>
        <v>0</v>
      </c>
      <c r="J63" s="74">
        <f t="shared" si="82"/>
        <v>0</v>
      </c>
      <c r="K63" s="60">
        <v>0</v>
      </c>
      <c r="L63" s="73">
        <f>L64</f>
        <v>4343.2</v>
      </c>
      <c r="M63" s="74">
        <f t="shared" ref="M63" si="83">M64</f>
        <v>5000</v>
      </c>
      <c r="N63" s="74">
        <f t="shared" ref="N63" si="84">N64</f>
        <v>1869.9010000000001</v>
      </c>
      <c r="O63" s="60">
        <f>100-N63/M63*100</f>
        <v>62.601979999999998</v>
      </c>
      <c r="P63" s="73">
        <f>P64</f>
        <v>32088.732</v>
      </c>
      <c r="Q63" s="74">
        <f t="shared" ref="Q63" si="85">Q64</f>
        <v>31373.216</v>
      </c>
      <c r="R63" s="74">
        <f>R64</f>
        <v>12359.975</v>
      </c>
      <c r="S63" s="17">
        <f t="shared" si="64"/>
        <v>60.60341725884907</v>
      </c>
      <c r="T63" s="75">
        <v>0</v>
      </c>
      <c r="U63" s="74">
        <v>0</v>
      </c>
      <c r="V63" s="17">
        <v>0</v>
      </c>
    </row>
    <row r="64" spans="1:22" ht="107.15" customHeight="1" x14ac:dyDescent="0.35">
      <c r="A64" s="119" t="s">
        <v>14</v>
      </c>
      <c r="B64" s="10" t="s">
        <v>404</v>
      </c>
      <c r="C64" s="11" t="s">
        <v>398</v>
      </c>
      <c r="D64" s="64">
        <f>H64+L64+P64+T64</f>
        <v>36431.932000000001</v>
      </c>
      <c r="E64" s="109">
        <f>I64+M64+Q64+T64</f>
        <v>36373.216</v>
      </c>
      <c r="F64" s="65">
        <f>J64+N64+R64+U64</f>
        <v>14229.876</v>
      </c>
      <c r="G64" s="14">
        <f t="shared" si="51"/>
        <v>60.878147260885591</v>
      </c>
      <c r="H64" s="64">
        <f>I64</f>
        <v>0</v>
      </c>
      <c r="I64" s="65">
        <v>0</v>
      </c>
      <c r="J64" s="65">
        <v>0</v>
      </c>
      <c r="K64" s="15">
        <v>0</v>
      </c>
      <c r="L64" s="64">
        <v>4343.2</v>
      </c>
      <c r="M64" s="65">
        <v>5000</v>
      </c>
      <c r="N64" s="65">
        <v>1869.9010000000001</v>
      </c>
      <c r="O64" s="15">
        <f>100-N64/M64*100</f>
        <v>62.601979999999998</v>
      </c>
      <c r="P64" s="64">
        <v>32088.732</v>
      </c>
      <c r="Q64" s="65">
        <v>31373.216</v>
      </c>
      <c r="R64" s="65">
        <v>12359.975</v>
      </c>
      <c r="S64" s="19">
        <f t="shared" si="64"/>
        <v>60.60341725884907</v>
      </c>
      <c r="T64" s="66">
        <v>0</v>
      </c>
      <c r="U64" s="65">
        <v>0</v>
      </c>
      <c r="V64" s="14">
        <v>0</v>
      </c>
    </row>
    <row r="65" spans="1:22" ht="84" customHeight="1" x14ac:dyDescent="0.35">
      <c r="A65" s="119" t="s">
        <v>18</v>
      </c>
      <c r="B65" s="1" t="s">
        <v>657</v>
      </c>
      <c r="C65" s="2" t="s">
        <v>398</v>
      </c>
      <c r="D65" s="3">
        <f>D66+D67+D68+D69+D70+D71</f>
        <v>139428.323</v>
      </c>
      <c r="E65" s="4">
        <f t="shared" ref="E65:F65" si="86">E66+E67+E68+E69+E70+E71</f>
        <v>193556.43265</v>
      </c>
      <c r="F65" s="120">
        <f t="shared" si="86"/>
        <v>66656.657999999996</v>
      </c>
      <c r="G65" s="6">
        <f t="shared" si="51"/>
        <v>65.562158236025951</v>
      </c>
      <c r="H65" s="3">
        <f>H66+H67+H68+H69+H70+H71</f>
        <v>0</v>
      </c>
      <c r="I65" s="4">
        <f t="shared" ref="I65:J65" si="87">I66+I67+I68+I69+I70+I71</f>
        <v>0</v>
      </c>
      <c r="J65" s="5">
        <f t="shared" si="87"/>
        <v>0</v>
      </c>
      <c r="K65" s="8">
        <v>0</v>
      </c>
      <c r="L65" s="3">
        <f>L66+L67+L68+L69+L70+L71</f>
        <v>50441.1</v>
      </c>
      <c r="M65" s="4">
        <f t="shared" ref="M65:N65" si="88">M66+M67+M68+M69+M70+M71</f>
        <v>95882.2</v>
      </c>
      <c r="N65" s="5">
        <f t="shared" si="88"/>
        <v>20251.306</v>
      </c>
      <c r="O65" s="8">
        <f>100-N65/M65*100</f>
        <v>78.87897232228714</v>
      </c>
      <c r="P65" s="3">
        <f>P66+P67+P68+P69+P70+P71</f>
        <v>88987.222999999998</v>
      </c>
      <c r="Q65" s="4">
        <f t="shared" ref="Q65:R65" si="89">Q66+Q67+Q68+Q69+Q70+Q71</f>
        <v>97674.232649999991</v>
      </c>
      <c r="R65" s="5">
        <f t="shared" si="89"/>
        <v>46405.351999999999</v>
      </c>
      <c r="S65" s="17">
        <f t="shared" ref="S65:S68" si="90">100-R65/Q65*100</f>
        <v>52.489668215478936</v>
      </c>
      <c r="T65" s="5">
        <v>0</v>
      </c>
      <c r="U65" s="4">
        <v>0</v>
      </c>
      <c r="V65" s="6">
        <v>0</v>
      </c>
    </row>
    <row r="66" spans="1:22" ht="60" customHeight="1" x14ac:dyDescent="0.35">
      <c r="A66" s="119" t="s">
        <v>25</v>
      </c>
      <c r="B66" s="10" t="s">
        <v>406</v>
      </c>
      <c r="C66" s="11" t="s">
        <v>398</v>
      </c>
      <c r="D66" s="64">
        <f t="shared" ref="D66:D70" si="91">H66+L66+P66+T66</f>
        <v>47836.09</v>
      </c>
      <c r="E66" s="65">
        <f t="shared" ref="E66:F71" si="92">I66+M66+Q66+T66</f>
        <v>95665.473689999999</v>
      </c>
      <c r="F66" s="65">
        <f t="shared" si="92"/>
        <v>21317.164000000001</v>
      </c>
      <c r="G66" s="14">
        <f t="shared" ref="G66:G133" si="93">100-F66/E66*100</f>
        <v>77.716972301754979</v>
      </c>
      <c r="H66" s="64">
        <f t="shared" ref="H66:H70" si="94">I66</f>
        <v>0</v>
      </c>
      <c r="I66" s="65">
        <v>0</v>
      </c>
      <c r="J66" s="65">
        <v>0</v>
      </c>
      <c r="K66" s="15">
        <v>0</v>
      </c>
      <c r="L66" s="64">
        <v>45441.1</v>
      </c>
      <c r="M66" s="65">
        <v>90882.2</v>
      </c>
      <c r="N66" s="65">
        <v>20251.306</v>
      </c>
      <c r="O66" s="15">
        <f t="shared" ref="O66:O67" si="95">100-N66/M66*100</f>
        <v>77.716972080341364</v>
      </c>
      <c r="P66" s="64">
        <v>2394.9899999999998</v>
      </c>
      <c r="Q66" s="65">
        <v>4783.27369</v>
      </c>
      <c r="R66" s="65">
        <v>1065.8579999999999</v>
      </c>
      <c r="S66" s="19">
        <f t="shared" si="90"/>
        <v>77.716976508613712</v>
      </c>
      <c r="T66" s="66">
        <v>0</v>
      </c>
      <c r="U66" s="65">
        <v>0</v>
      </c>
      <c r="V66" s="14">
        <v>0</v>
      </c>
    </row>
    <row r="67" spans="1:22" ht="78" x14ac:dyDescent="0.35">
      <c r="A67" s="119" t="s">
        <v>27</v>
      </c>
      <c r="B67" s="10" t="s">
        <v>407</v>
      </c>
      <c r="C67" s="11" t="s">
        <v>398</v>
      </c>
      <c r="D67" s="64">
        <f t="shared" si="91"/>
        <v>5259.8050000000003</v>
      </c>
      <c r="E67" s="65">
        <f t="shared" si="92"/>
        <v>5263.1578900000004</v>
      </c>
      <c r="F67" s="65">
        <f t="shared" si="92"/>
        <v>0</v>
      </c>
      <c r="G67" s="14">
        <f t="shared" si="93"/>
        <v>100</v>
      </c>
      <c r="H67" s="64">
        <f t="shared" si="94"/>
        <v>0</v>
      </c>
      <c r="I67" s="65">
        <v>0</v>
      </c>
      <c r="J67" s="65">
        <v>0</v>
      </c>
      <c r="K67" s="15">
        <v>0</v>
      </c>
      <c r="L67" s="64">
        <v>5000</v>
      </c>
      <c r="M67" s="65">
        <v>5000</v>
      </c>
      <c r="N67" s="65">
        <v>0</v>
      </c>
      <c r="O67" s="15">
        <f t="shared" si="95"/>
        <v>100</v>
      </c>
      <c r="P67" s="64">
        <v>259.80500000000001</v>
      </c>
      <c r="Q67" s="65">
        <v>263.15789000000001</v>
      </c>
      <c r="R67" s="65">
        <v>0</v>
      </c>
      <c r="S67" s="19">
        <f t="shared" si="90"/>
        <v>100</v>
      </c>
      <c r="T67" s="66">
        <v>0</v>
      </c>
      <c r="U67" s="65">
        <v>0</v>
      </c>
      <c r="V67" s="14">
        <v>0</v>
      </c>
    </row>
    <row r="68" spans="1:22" ht="52" x14ac:dyDescent="0.35">
      <c r="A68" s="119" t="s">
        <v>29</v>
      </c>
      <c r="B68" s="10" t="s">
        <v>408</v>
      </c>
      <c r="C68" s="11" t="s">
        <v>398</v>
      </c>
      <c r="D68" s="64">
        <f t="shared" si="91"/>
        <v>83745.827999999994</v>
      </c>
      <c r="E68" s="65">
        <f t="shared" si="92"/>
        <v>84476.168999999994</v>
      </c>
      <c r="F68" s="65">
        <f t="shared" si="92"/>
        <v>45244.332000000002</v>
      </c>
      <c r="G68" s="14">
        <f t="shared" si="93"/>
        <v>46.441307015236447</v>
      </c>
      <c r="H68" s="64">
        <f t="shared" si="94"/>
        <v>0</v>
      </c>
      <c r="I68" s="65">
        <v>0</v>
      </c>
      <c r="J68" s="65">
        <v>0</v>
      </c>
      <c r="K68" s="15">
        <v>0</v>
      </c>
      <c r="L68" s="64">
        <v>0</v>
      </c>
      <c r="M68" s="65">
        <v>0</v>
      </c>
      <c r="N68" s="65">
        <v>0</v>
      </c>
      <c r="O68" s="15">
        <v>0</v>
      </c>
      <c r="P68" s="64">
        <v>83745.827999999994</v>
      </c>
      <c r="Q68" s="65">
        <v>84476.168999999994</v>
      </c>
      <c r="R68" s="65">
        <v>45244.332000000002</v>
      </c>
      <c r="S68" s="19">
        <f t="shared" si="90"/>
        <v>46.441307015236447</v>
      </c>
      <c r="T68" s="66">
        <v>0</v>
      </c>
      <c r="U68" s="65">
        <v>0</v>
      </c>
      <c r="V68" s="14">
        <v>0</v>
      </c>
    </row>
    <row r="69" spans="1:22" ht="26" x14ac:dyDescent="0.35">
      <c r="A69" s="119" t="s">
        <v>31</v>
      </c>
      <c r="B69" s="10" t="s">
        <v>409</v>
      </c>
      <c r="C69" s="11" t="s">
        <v>398</v>
      </c>
      <c r="D69" s="64">
        <f t="shared" si="91"/>
        <v>586.6</v>
      </c>
      <c r="E69" s="65">
        <f t="shared" si="92"/>
        <v>602.62099999999998</v>
      </c>
      <c r="F69" s="65">
        <f t="shared" si="92"/>
        <v>95.162000000000006</v>
      </c>
      <c r="G69" s="14">
        <f t="shared" si="93"/>
        <v>84.208648553568494</v>
      </c>
      <c r="H69" s="64">
        <f t="shared" si="94"/>
        <v>0</v>
      </c>
      <c r="I69" s="65">
        <v>0</v>
      </c>
      <c r="J69" s="65">
        <v>0</v>
      </c>
      <c r="K69" s="15">
        <v>0</v>
      </c>
      <c r="L69" s="64">
        <v>0</v>
      </c>
      <c r="M69" s="65">
        <v>0</v>
      </c>
      <c r="N69" s="65">
        <v>0</v>
      </c>
      <c r="O69" s="15">
        <v>0</v>
      </c>
      <c r="P69" s="64">
        <v>586.6</v>
      </c>
      <c r="Q69" s="65">
        <v>602.62099999999998</v>
      </c>
      <c r="R69" s="65">
        <v>95.162000000000006</v>
      </c>
      <c r="S69" s="19">
        <f>100-R69/Q69*100</f>
        <v>84.208648553568494</v>
      </c>
      <c r="T69" s="66">
        <v>0</v>
      </c>
      <c r="U69" s="65">
        <v>0</v>
      </c>
      <c r="V69" s="14">
        <v>0</v>
      </c>
    </row>
    <row r="70" spans="1:22" ht="39" x14ac:dyDescent="0.35">
      <c r="A70" s="119" t="s">
        <v>33</v>
      </c>
      <c r="B70" s="10" t="s">
        <v>410</v>
      </c>
      <c r="C70" s="11" t="s">
        <v>398</v>
      </c>
      <c r="D70" s="64">
        <f t="shared" si="91"/>
        <v>2000</v>
      </c>
      <c r="E70" s="65">
        <f t="shared" si="92"/>
        <v>4274.0110699999996</v>
      </c>
      <c r="F70" s="65">
        <f t="shared" si="92"/>
        <v>0</v>
      </c>
      <c r="G70" s="14">
        <f t="shared" si="93"/>
        <v>100</v>
      </c>
      <c r="H70" s="64">
        <f t="shared" si="94"/>
        <v>0</v>
      </c>
      <c r="I70" s="65">
        <v>0</v>
      </c>
      <c r="J70" s="65">
        <v>0</v>
      </c>
      <c r="K70" s="15">
        <v>0</v>
      </c>
      <c r="L70" s="64">
        <v>0</v>
      </c>
      <c r="M70" s="65">
        <v>0</v>
      </c>
      <c r="N70" s="65">
        <v>0</v>
      </c>
      <c r="O70" s="15">
        <v>0</v>
      </c>
      <c r="P70" s="64">
        <v>2000</v>
      </c>
      <c r="Q70" s="65">
        <v>4274.0110699999996</v>
      </c>
      <c r="R70" s="65">
        <v>0</v>
      </c>
      <c r="S70" s="19">
        <f>100-R70/Q70*100</f>
        <v>100</v>
      </c>
      <c r="T70" s="66">
        <v>0</v>
      </c>
      <c r="U70" s="65">
        <v>0</v>
      </c>
      <c r="V70" s="14">
        <v>0</v>
      </c>
    </row>
    <row r="71" spans="1:22" ht="65" x14ac:dyDescent="0.35">
      <c r="A71" s="119" t="s">
        <v>110</v>
      </c>
      <c r="B71" s="10" t="s">
        <v>705</v>
      </c>
      <c r="C71" s="11" t="s">
        <v>398</v>
      </c>
      <c r="D71" s="64">
        <f>H71+L71+P71+T71</f>
        <v>0</v>
      </c>
      <c r="E71" s="65">
        <f t="shared" si="92"/>
        <v>3275</v>
      </c>
      <c r="F71" s="65">
        <f t="shared" si="92"/>
        <v>0</v>
      </c>
      <c r="G71" s="14">
        <f t="shared" si="93"/>
        <v>100</v>
      </c>
      <c r="H71" s="64">
        <v>0</v>
      </c>
      <c r="I71" s="65">
        <v>0</v>
      </c>
      <c r="J71" s="65">
        <v>0</v>
      </c>
      <c r="K71" s="15">
        <v>0</v>
      </c>
      <c r="L71" s="64">
        <v>0</v>
      </c>
      <c r="M71" s="65">
        <v>0</v>
      </c>
      <c r="N71" s="65">
        <v>0</v>
      </c>
      <c r="O71" s="15">
        <v>0</v>
      </c>
      <c r="P71" s="64">
        <v>0</v>
      </c>
      <c r="Q71" s="65">
        <v>3275</v>
      </c>
      <c r="R71" s="65">
        <v>0</v>
      </c>
      <c r="S71" s="19">
        <f>100-R71/Q71*100</f>
        <v>100</v>
      </c>
      <c r="T71" s="66">
        <v>0</v>
      </c>
      <c r="U71" s="65">
        <v>0</v>
      </c>
      <c r="V71" s="14">
        <v>0</v>
      </c>
    </row>
    <row r="72" spans="1:22" ht="65" x14ac:dyDescent="0.35">
      <c r="A72" s="119" t="s">
        <v>35</v>
      </c>
      <c r="B72" s="1" t="s">
        <v>658</v>
      </c>
      <c r="C72" s="2" t="s">
        <v>398</v>
      </c>
      <c r="D72" s="7">
        <f>D73</f>
        <v>5082.63</v>
      </c>
      <c r="E72" s="4">
        <f>E73</f>
        <v>6279.8670000000002</v>
      </c>
      <c r="F72" s="4">
        <f>F73</f>
        <v>1756.567</v>
      </c>
      <c r="G72" s="6">
        <f t="shared" si="93"/>
        <v>72.02859551006415</v>
      </c>
      <c r="H72" s="7">
        <f>H73</f>
        <v>0</v>
      </c>
      <c r="I72" s="4">
        <f t="shared" ref="I72:J72" si="96">I73</f>
        <v>0</v>
      </c>
      <c r="J72" s="4">
        <f t="shared" si="96"/>
        <v>0</v>
      </c>
      <c r="K72" s="8">
        <v>0</v>
      </c>
      <c r="L72" s="7">
        <f>L73</f>
        <v>0</v>
      </c>
      <c r="M72" s="4">
        <f t="shared" ref="M72" si="97">M73</f>
        <v>0</v>
      </c>
      <c r="N72" s="4">
        <f t="shared" ref="N72" si="98">N73</f>
        <v>0</v>
      </c>
      <c r="O72" s="8">
        <v>0</v>
      </c>
      <c r="P72" s="7">
        <f>P73</f>
        <v>5082.63</v>
      </c>
      <c r="Q72" s="4">
        <f t="shared" ref="Q72" si="99">Q73</f>
        <v>6279.8670000000002</v>
      </c>
      <c r="R72" s="4">
        <f t="shared" ref="R72" si="100">R73</f>
        <v>1756.567</v>
      </c>
      <c r="S72" s="17">
        <f t="shared" ref="S72:S73" si="101">100-R72/Q72*100</f>
        <v>72.02859551006415</v>
      </c>
      <c r="T72" s="5">
        <v>0</v>
      </c>
      <c r="U72" s="4">
        <v>0</v>
      </c>
      <c r="V72" s="6">
        <v>0</v>
      </c>
    </row>
    <row r="73" spans="1:22" ht="65.5" thickBot="1" x14ac:dyDescent="0.4">
      <c r="A73" s="112" t="s">
        <v>36</v>
      </c>
      <c r="B73" s="89" t="s">
        <v>411</v>
      </c>
      <c r="C73" s="121" t="s">
        <v>398</v>
      </c>
      <c r="D73" s="301">
        <f t="shared" ref="D73" si="102">H73+L73+P73+T73</f>
        <v>5082.63</v>
      </c>
      <c r="E73" s="92">
        <f t="shared" ref="E73" si="103">I73+M73+Q73+T73</f>
        <v>6279.8670000000002</v>
      </c>
      <c r="F73" s="92">
        <f>J73+N73+R73+U73</f>
        <v>1756.567</v>
      </c>
      <c r="G73" s="93">
        <f t="shared" si="93"/>
        <v>72.02859551006415</v>
      </c>
      <c r="H73" s="91">
        <f>0</f>
        <v>0</v>
      </c>
      <c r="I73" s="92">
        <f>0</f>
        <v>0</v>
      </c>
      <c r="J73" s="92">
        <v>0</v>
      </c>
      <c r="K73" s="94">
        <v>0</v>
      </c>
      <c r="L73" s="91">
        <f>0</f>
        <v>0</v>
      </c>
      <c r="M73" s="92">
        <f>0</f>
        <v>0</v>
      </c>
      <c r="N73" s="92">
        <v>0</v>
      </c>
      <c r="O73" s="94">
        <v>0</v>
      </c>
      <c r="P73" s="91">
        <f>5082.63</f>
        <v>5082.63</v>
      </c>
      <c r="Q73" s="92">
        <v>6279.8670000000002</v>
      </c>
      <c r="R73" s="92">
        <v>1756.567</v>
      </c>
      <c r="S73" s="93">
        <f t="shared" si="101"/>
        <v>72.02859551006415</v>
      </c>
      <c r="T73" s="95">
        <v>0</v>
      </c>
      <c r="U73" s="92">
        <v>0</v>
      </c>
      <c r="V73" s="93">
        <v>0</v>
      </c>
    </row>
    <row r="74" spans="1:22" ht="104" x14ac:dyDescent="0.35">
      <c r="A74" s="71" t="s">
        <v>54</v>
      </c>
      <c r="B74" s="72" t="s">
        <v>659</v>
      </c>
      <c r="C74" s="117" t="s">
        <v>398</v>
      </c>
      <c r="D74" s="118">
        <f>D75+D76</f>
        <v>38527.1</v>
      </c>
      <c r="E74" s="74">
        <f>E75+E76</f>
        <v>39810.103000000003</v>
      </c>
      <c r="F74" s="74">
        <f>F75+F76</f>
        <v>17370.839</v>
      </c>
      <c r="G74" s="17">
        <f t="shared" si="93"/>
        <v>56.365752181048116</v>
      </c>
      <c r="H74" s="73">
        <f>H75+H76</f>
        <v>0</v>
      </c>
      <c r="I74" s="74">
        <f t="shared" ref="I74:J74" si="104">I75+I76</f>
        <v>0</v>
      </c>
      <c r="J74" s="74">
        <f t="shared" si="104"/>
        <v>0</v>
      </c>
      <c r="K74" s="60">
        <v>0</v>
      </c>
      <c r="L74" s="73">
        <f>L75+L76</f>
        <v>0</v>
      </c>
      <c r="M74" s="74">
        <f t="shared" ref="M74" si="105">M75+M76</f>
        <v>0</v>
      </c>
      <c r="N74" s="74">
        <f t="shared" ref="N74" si="106">N75+N76</f>
        <v>0</v>
      </c>
      <c r="O74" s="60">
        <v>0</v>
      </c>
      <c r="P74" s="73">
        <f>P75+P76</f>
        <v>38527.1</v>
      </c>
      <c r="Q74" s="74">
        <f t="shared" ref="Q74" si="107">Q75+Q76</f>
        <v>39810.103000000003</v>
      </c>
      <c r="R74" s="74">
        <f t="shared" ref="R74" si="108">R75+R76</f>
        <v>17370.839</v>
      </c>
      <c r="S74" s="17">
        <f>100-R74/Q74*100</f>
        <v>56.365752181048116</v>
      </c>
      <c r="T74" s="75">
        <v>0</v>
      </c>
      <c r="U74" s="74">
        <v>0</v>
      </c>
      <c r="V74" s="17">
        <v>0</v>
      </c>
    </row>
    <row r="75" spans="1:22" ht="52" x14ac:dyDescent="0.35">
      <c r="A75" s="119" t="s">
        <v>55</v>
      </c>
      <c r="B75" s="10" t="s">
        <v>412</v>
      </c>
      <c r="C75" s="11" t="s">
        <v>398</v>
      </c>
      <c r="D75" s="64">
        <f t="shared" ref="D75:D76" si="109">H75+L75+P75+T75</f>
        <v>8530.7999999999993</v>
      </c>
      <c r="E75" s="65">
        <f t="shared" ref="E75:E76" si="110">I75+M75+Q75+T75</f>
        <v>8700.7999999999993</v>
      </c>
      <c r="F75" s="65">
        <f>J75+N75+R75+U75</f>
        <v>4053.21</v>
      </c>
      <c r="G75" s="14">
        <f t="shared" si="93"/>
        <v>53.415662927546883</v>
      </c>
      <c r="H75" s="64">
        <f>0</f>
        <v>0</v>
      </c>
      <c r="I75" s="65">
        <f>0</f>
        <v>0</v>
      </c>
      <c r="J75" s="65">
        <v>0</v>
      </c>
      <c r="K75" s="15">
        <v>0</v>
      </c>
      <c r="L75" s="64">
        <f>0</f>
        <v>0</v>
      </c>
      <c r="M75" s="65">
        <f>0</f>
        <v>0</v>
      </c>
      <c r="N75" s="65">
        <v>0</v>
      </c>
      <c r="O75" s="15">
        <v>0</v>
      </c>
      <c r="P75" s="64">
        <f>8530.8</f>
        <v>8530.7999999999993</v>
      </c>
      <c r="Q75" s="65">
        <v>8700.7999999999993</v>
      </c>
      <c r="R75" s="65">
        <v>4053.21</v>
      </c>
      <c r="S75" s="19">
        <f>100-R75/Q75*100</f>
        <v>53.415662927546883</v>
      </c>
      <c r="T75" s="66">
        <v>0</v>
      </c>
      <c r="U75" s="65">
        <v>0</v>
      </c>
      <c r="V75" s="14">
        <v>0</v>
      </c>
    </row>
    <row r="76" spans="1:22" ht="78" x14ac:dyDescent="0.35">
      <c r="A76" s="119" t="s">
        <v>57</v>
      </c>
      <c r="B76" s="10" t="s">
        <v>413</v>
      </c>
      <c r="C76" s="11" t="s">
        <v>398</v>
      </c>
      <c r="D76" s="96">
        <f t="shared" si="109"/>
        <v>29996.3</v>
      </c>
      <c r="E76" s="65">
        <f t="shared" si="110"/>
        <v>31109.303</v>
      </c>
      <c r="F76" s="65">
        <f>J76+N76+R76+U76</f>
        <v>13317.629000000001</v>
      </c>
      <c r="G76" s="14">
        <f t="shared" si="93"/>
        <v>57.190847380926535</v>
      </c>
      <c r="H76" s="64">
        <f>0</f>
        <v>0</v>
      </c>
      <c r="I76" s="65">
        <f>0</f>
        <v>0</v>
      </c>
      <c r="J76" s="65">
        <v>0</v>
      </c>
      <c r="K76" s="15">
        <v>0</v>
      </c>
      <c r="L76" s="64">
        <f>0</f>
        <v>0</v>
      </c>
      <c r="M76" s="65">
        <f>0</f>
        <v>0</v>
      </c>
      <c r="N76" s="65">
        <v>0</v>
      </c>
      <c r="O76" s="15">
        <v>0</v>
      </c>
      <c r="P76" s="64">
        <v>29996.3</v>
      </c>
      <c r="Q76" s="65">
        <v>31109.303</v>
      </c>
      <c r="R76" s="65">
        <v>13317.629000000001</v>
      </c>
      <c r="S76" s="19">
        <f t="shared" ref="S76" si="111">100-R76/Q76*100</f>
        <v>57.190847380926535</v>
      </c>
      <c r="T76" s="66">
        <v>0</v>
      </c>
      <c r="U76" s="65">
        <v>0</v>
      </c>
      <c r="V76" s="14">
        <v>0</v>
      </c>
    </row>
    <row r="77" spans="1:22" ht="65" x14ac:dyDescent="0.35">
      <c r="A77" s="119" t="s">
        <v>310</v>
      </c>
      <c r="B77" s="1" t="s">
        <v>660</v>
      </c>
      <c r="C77" s="2" t="s">
        <v>398</v>
      </c>
      <c r="D77" s="3">
        <f>D78+D79+D80+D81+D82+D83+D84+D85+D86+D87+D88+D89+D90+D91+D92+D93+D94+D95+D97+D96</f>
        <v>18576.68</v>
      </c>
      <c r="E77" s="4">
        <f t="shared" ref="E77:F77" si="112">E78+E79+E80+E81+E82+E83+E84+E85+E86+E87+E88+E89+E90+E91+E92+E93+E94+E95+E97+E96</f>
        <v>124227.38855</v>
      </c>
      <c r="F77" s="120">
        <f t="shared" si="112"/>
        <v>32989.473230000003</v>
      </c>
      <c r="G77" s="6">
        <f t="shared" si="93"/>
        <v>73.44428341039935</v>
      </c>
      <c r="H77" s="7">
        <f>H78+H79+H80+H81+H82+H83+H84+H85+H86+H87+H88+H89+H90+H91+H92+H93</f>
        <v>0</v>
      </c>
      <c r="I77" s="4">
        <f t="shared" ref="I77:J77" si="113">I78+I79+I80+I81+I82+I83+I84+I85+I86+I87+I88+I89+I90+I91+I92+I93</f>
        <v>0</v>
      </c>
      <c r="J77" s="4">
        <f t="shared" si="113"/>
        <v>0</v>
      </c>
      <c r="K77" s="8">
        <v>0</v>
      </c>
      <c r="L77" s="3">
        <f>L78+L79+L80+L81+L82+L83+L84+L85+L86+L87+L88+L89+L90+L91+L92+L93+L94+L95+L97+L96</f>
        <v>716.4</v>
      </c>
      <c r="M77" s="4">
        <f t="shared" ref="M77:N77" si="114">M78+M79+M80+M81+M82+M83+M84+M85+M86+M87+M88+M89+M90+M91+M92+M93+M94+M95+M97+M96</f>
        <v>716.4</v>
      </c>
      <c r="N77" s="120">
        <f t="shared" si="114"/>
        <v>194.5</v>
      </c>
      <c r="O77" s="8">
        <f>100-N77/M77*100</f>
        <v>72.850362925739802</v>
      </c>
      <c r="P77" s="3">
        <f>P78+P79+P80+P81+P82+P83+P84+P85+P86+P87+P88+P89+P90+P91+P92+P93+P94+P95+P97+P96</f>
        <v>17860.28</v>
      </c>
      <c r="Q77" s="4">
        <f t="shared" ref="Q77:R77" si="115">Q78+Q79+Q80+Q81+Q82+Q83+Q84+Q85+Q86+Q87+Q88+Q89+Q90+Q91+Q92+Q93+Q94+Q95+Q97+Q96</f>
        <v>123510.98854999999</v>
      </c>
      <c r="R77" s="120">
        <f t="shared" si="115"/>
        <v>32794.973230000003</v>
      </c>
      <c r="S77" s="17">
        <f>100-R77/Q77*100</f>
        <v>73.447728323602661</v>
      </c>
      <c r="T77" s="5">
        <v>0</v>
      </c>
      <c r="U77" s="4">
        <v>0</v>
      </c>
      <c r="V77" s="6">
        <v>0</v>
      </c>
    </row>
    <row r="78" spans="1:22" ht="52" x14ac:dyDescent="0.35">
      <c r="A78" s="119" t="s">
        <v>164</v>
      </c>
      <c r="B78" s="10" t="s">
        <v>414</v>
      </c>
      <c r="C78" s="11" t="s">
        <v>398</v>
      </c>
      <c r="D78" s="64">
        <f t="shared" ref="D78:D93" si="116">H78+L78+P78+T78</f>
        <v>7818</v>
      </c>
      <c r="E78" s="65">
        <f t="shared" ref="E78:F93" si="117">I78+M78+Q78+T78</f>
        <v>9735.134</v>
      </c>
      <c r="F78" s="65">
        <f t="shared" si="117"/>
        <v>4350.4989999999998</v>
      </c>
      <c r="G78" s="14">
        <f t="shared" si="93"/>
        <v>55.311359864178556</v>
      </c>
      <c r="H78" s="64">
        <f>0</f>
        <v>0</v>
      </c>
      <c r="I78" s="65">
        <f>0</f>
        <v>0</v>
      </c>
      <c r="J78" s="65">
        <v>0</v>
      </c>
      <c r="K78" s="15">
        <v>0</v>
      </c>
      <c r="L78" s="64">
        <f>0</f>
        <v>0</v>
      </c>
      <c r="M78" s="65">
        <f>0</f>
        <v>0</v>
      </c>
      <c r="N78" s="65">
        <v>0</v>
      </c>
      <c r="O78" s="15">
        <v>0</v>
      </c>
      <c r="P78" s="64">
        <v>7818</v>
      </c>
      <c r="Q78" s="65">
        <v>9735.134</v>
      </c>
      <c r="R78" s="65">
        <v>4350.4989999999998</v>
      </c>
      <c r="S78" s="19">
        <f>100-R78/Q78*100</f>
        <v>55.311359864178556</v>
      </c>
      <c r="T78" s="66">
        <v>0</v>
      </c>
      <c r="U78" s="65">
        <v>0</v>
      </c>
      <c r="V78" s="14">
        <v>0</v>
      </c>
    </row>
    <row r="79" spans="1:22" ht="39" x14ac:dyDescent="0.35">
      <c r="A79" s="119" t="s">
        <v>171</v>
      </c>
      <c r="B79" s="10" t="s">
        <v>415</v>
      </c>
      <c r="C79" s="11" t="s">
        <v>398</v>
      </c>
      <c r="D79" s="64">
        <f t="shared" si="116"/>
        <v>218.4</v>
      </c>
      <c r="E79" s="65">
        <f t="shared" si="117"/>
        <v>218.4</v>
      </c>
      <c r="F79" s="65">
        <f t="shared" si="117"/>
        <v>41.86</v>
      </c>
      <c r="G79" s="14">
        <f t="shared" si="93"/>
        <v>80.833333333333343</v>
      </c>
      <c r="H79" s="64">
        <f>0</f>
        <v>0</v>
      </c>
      <c r="I79" s="65">
        <f>0</f>
        <v>0</v>
      </c>
      <c r="J79" s="65">
        <v>0</v>
      </c>
      <c r="K79" s="15">
        <v>0</v>
      </c>
      <c r="L79" s="64">
        <f>0</f>
        <v>0</v>
      </c>
      <c r="M79" s="65">
        <f>0</f>
        <v>0</v>
      </c>
      <c r="N79" s="65">
        <v>0</v>
      </c>
      <c r="O79" s="15">
        <v>0</v>
      </c>
      <c r="P79" s="64">
        <v>218.4</v>
      </c>
      <c r="Q79" s="65">
        <v>218.4</v>
      </c>
      <c r="R79" s="65">
        <v>41.86</v>
      </c>
      <c r="S79" s="19">
        <f t="shared" ref="S79:S82" si="118">100-R79/Q79*100</f>
        <v>80.833333333333343</v>
      </c>
      <c r="T79" s="66">
        <v>0</v>
      </c>
      <c r="U79" s="65">
        <v>0</v>
      </c>
      <c r="V79" s="14">
        <v>0</v>
      </c>
    </row>
    <row r="80" spans="1:22" ht="51" customHeight="1" x14ac:dyDescent="0.35">
      <c r="A80" s="119" t="s">
        <v>522</v>
      </c>
      <c r="B80" s="10" t="s">
        <v>505</v>
      </c>
      <c r="C80" s="11" t="s">
        <v>398</v>
      </c>
      <c r="D80" s="64">
        <f t="shared" si="116"/>
        <v>2676.58914</v>
      </c>
      <c r="E80" s="65">
        <f t="shared" si="117"/>
        <v>2839.0746300000001</v>
      </c>
      <c r="F80" s="65">
        <f t="shared" si="117"/>
        <v>839.24400000000003</v>
      </c>
      <c r="G80" s="14">
        <f t="shared" si="93"/>
        <v>70.439523106160834</v>
      </c>
      <c r="H80" s="64">
        <f>0</f>
        <v>0</v>
      </c>
      <c r="I80" s="65">
        <f>0</f>
        <v>0</v>
      </c>
      <c r="J80" s="65">
        <v>0</v>
      </c>
      <c r="K80" s="15">
        <v>0</v>
      </c>
      <c r="L80" s="64">
        <f>0</f>
        <v>0</v>
      </c>
      <c r="M80" s="65">
        <f>0</f>
        <v>0</v>
      </c>
      <c r="N80" s="65">
        <v>0</v>
      </c>
      <c r="O80" s="15">
        <v>0</v>
      </c>
      <c r="P80" s="64">
        <v>2676.58914</v>
      </c>
      <c r="Q80" s="65">
        <f>6246.28549-787.8-560.96205-2058.44881</f>
        <v>2839.0746300000001</v>
      </c>
      <c r="R80" s="65">
        <v>839.24400000000003</v>
      </c>
      <c r="S80" s="19">
        <f t="shared" si="118"/>
        <v>70.439523106160834</v>
      </c>
      <c r="T80" s="66">
        <v>0</v>
      </c>
      <c r="U80" s="65">
        <v>0</v>
      </c>
      <c r="V80" s="14">
        <v>0</v>
      </c>
    </row>
    <row r="81" spans="1:22" ht="65" x14ac:dyDescent="0.35">
      <c r="A81" s="119" t="s">
        <v>521</v>
      </c>
      <c r="B81" s="10" t="s">
        <v>416</v>
      </c>
      <c r="C81" s="11" t="s">
        <v>398</v>
      </c>
      <c r="D81" s="64">
        <f t="shared" si="116"/>
        <v>787.8</v>
      </c>
      <c r="E81" s="65">
        <f t="shared" si="117"/>
        <v>787.80100000000004</v>
      </c>
      <c r="F81" s="65">
        <f t="shared" si="117"/>
        <v>262.60000000000002</v>
      </c>
      <c r="G81" s="14">
        <f t="shared" si="93"/>
        <v>66.666708978536462</v>
      </c>
      <c r="H81" s="64">
        <f>0</f>
        <v>0</v>
      </c>
      <c r="I81" s="65">
        <f>0</f>
        <v>0</v>
      </c>
      <c r="J81" s="65">
        <v>0</v>
      </c>
      <c r="K81" s="15">
        <v>0</v>
      </c>
      <c r="L81" s="64">
        <f>0</f>
        <v>0</v>
      </c>
      <c r="M81" s="65">
        <f>0</f>
        <v>0</v>
      </c>
      <c r="N81" s="65">
        <v>0</v>
      </c>
      <c r="O81" s="15">
        <v>0</v>
      </c>
      <c r="P81" s="64">
        <v>787.8</v>
      </c>
      <c r="Q81" s="65">
        <v>787.80100000000004</v>
      </c>
      <c r="R81" s="65">
        <v>262.60000000000002</v>
      </c>
      <c r="S81" s="19">
        <f t="shared" si="118"/>
        <v>66.666708978536462</v>
      </c>
      <c r="T81" s="66">
        <v>0</v>
      </c>
      <c r="U81" s="65">
        <v>0</v>
      </c>
      <c r="V81" s="14">
        <v>0</v>
      </c>
    </row>
    <row r="82" spans="1:22" ht="39" x14ac:dyDescent="0.35">
      <c r="A82" s="119" t="s">
        <v>520</v>
      </c>
      <c r="B82" s="10" t="s">
        <v>506</v>
      </c>
      <c r="C82" s="11" t="s">
        <v>398</v>
      </c>
      <c r="D82" s="64">
        <f t="shared" si="116"/>
        <v>560.96204999999998</v>
      </c>
      <c r="E82" s="65">
        <f t="shared" si="117"/>
        <v>560.96204999999998</v>
      </c>
      <c r="F82" s="65">
        <f t="shared" si="117"/>
        <v>0</v>
      </c>
      <c r="G82" s="14">
        <f t="shared" si="93"/>
        <v>100</v>
      </c>
      <c r="H82" s="64">
        <f>0</f>
        <v>0</v>
      </c>
      <c r="I82" s="65">
        <f>0</f>
        <v>0</v>
      </c>
      <c r="J82" s="65">
        <v>0</v>
      </c>
      <c r="K82" s="15">
        <v>0</v>
      </c>
      <c r="L82" s="64">
        <f>0</f>
        <v>0</v>
      </c>
      <c r="M82" s="65">
        <f>0</f>
        <v>0</v>
      </c>
      <c r="N82" s="65">
        <v>0</v>
      </c>
      <c r="O82" s="15">
        <v>0</v>
      </c>
      <c r="P82" s="64">
        <v>560.96204999999998</v>
      </c>
      <c r="Q82" s="65">
        <v>560.96204999999998</v>
      </c>
      <c r="R82" s="65">
        <v>0</v>
      </c>
      <c r="S82" s="19">
        <f t="shared" si="118"/>
        <v>100</v>
      </c>
      <c r="T82" s="66">
        <v>0</v>
      </c>
      <c r="U82" s="65">
        <v>0</v>
      </c>
      <c r="V82" s="14">
        <v>0</v>
      </c>
    </row>
    <row r="83" spans="1:22" ht="65" x14ac:dyDescent="0.35">
      <c r="A83" s="119" t="s">
        <v>523</v>
      </c>
      <c r="B83" s="10" t="s">
        <v>417</v>
      </c>
      <c r="C83" s="11" t="s">
        <v>398</v>
      </c>
      <c r="D83" s="64">
        <f t="shared" si="116"/>
        <v>2058.4488099999999</v>
      </c>
      <c r="E83" s="65">
        <f t="shared" si="117"/>
        <v>2058.4488099999999</v>
      </c>
      <c r="F83" s="65">
        <f t="shared" si="117"/>
        <v>259.27699999999999</v>
      </c>
      <c r="G83" s="14">
        <f t="shared" si="93"/>
        <v>87.404253205597087</v>
      </c>
      <c r="H83" s="64">
        <f>0</f>
        <v>0</v>
      </c>
      <c r="I83" s="65">
        <f>0</f>
        <v>0</v>
      </c>
      <c r="J83" s="65">
        <v>0</v>
      </c>
      <c r="K83" s="15">
        <v>0</v>
      </c>
      <c r="L83" s="64">
        <f>0</f>
        <v>0</v>
      </c>
      <c r="M83" s="65">
        <f>0</f>
        <v>0</v>
      </c>
      <c r="N83" s="65">
        <v>0</v>
      </c>
      <c r="O83" s="15">
        <v>0</v>
      </c>
      <c r="P83" s="64">
        <v>2058.4488099999999</v>
      </c>
      <c r="Q83" s="65">
        <v>2058.4488099999999</v>
      </c>
      <c r="R83" s="65">
        <v>259.27699999999999</v>
      </c>
      <c r="S83" s="19">
        <f>100-R83/Q83*100</f>
        <v>87.404253205597087</v>
      </c>
      <c r="T83" s="66">
        <v>0</v>
      </c>
      <c r="U83" s="65">
        <v>0</v>
      </c>
      <c r="V83" s="14">
        <v>0</v>
      </c>
    </row>
    <row r="84" spans="1:22" ht="39" x14ac:dyDescent="0.35">
      <c r="A84" s="119" t="s">
        <v>524</v>
      </c>
      <c r="B84" s="10" t="s">
        <v>507</v>
      </c>
      <c r="C84" s="11" t="s">
        <v>398</v>
      </c>
      <c r="D84" s="64">
        <f t="shared" si="116"/>
        <v>145.94</v>
      </c>
      <c r="E84" s="65">
        <f t="shared" si="117"/>
        <v>131.9</v>
      </c>
      <c r="F84" s="65">
        <f t="shared" si="117"/>
        <v>8.2249999999999996</v>
      </c>
      <c r="G84" s="14">
        <f t="shared" si="93"/>
        <v>93.764215314632295</v>
      </c>
      <c r="H84" s="64">
        <f>0</f>
        <v>0</v>
      </c>
      <c r="I84" s="65">
        <f>0</f>
        <v>0</v>
      </c>
      <c r="J84" s="65">
        <v>0</v>
      </c>
      <c r="K84" s="15">
        <v>0</v>
      </c>
      <c r="L84" s="64">
        <f>0</f>
        <v>0</v>
      </c>
      <c r="M84" s="65">
        <f>0</f>
        <v>0</v>
      </c>
      <c r="N84" s="65">
        <v>0</v>
      </c>
      <c r="O84" s="15">
        <v>0</v>
      </c>
      <c r="P84" s="64">
        <v>145.94</v>
      </c>
      <c r="Q84" s="65">
        <v>131.9</v>
      </c>
      <c r="R84" s="65">
        <v>8.2249999999999996</v>
      </c>
      <c r="S84" s="19">
        <f>100-R84/Q84*100</f>
        <v>93.764215314632295</v>
      </c>
      <c r="T84" s="66">
        <v>0</v>
      </c>
      <c r="U84" s="65">
        <v>0</v>
      </c>
      <c r="V84" s="14">
        <v>0</v>
      </c>
    </row>
    <row r="85" spans="1:22" ht="52" x14ac:dyDescent="0.35">
      <c r="A85" s="119" t="s">
        <v>525</v>
      </c>
      <c r="B85" s="10" t="s">
        <v>508</v>
      </c>
      <c r="C85" s="11" t="s">
        <v>398</v>
      </c>
      <c r="D85" s="64">
        <f t="shared" si="116"/>
        <v>12.84</v>
      </c>
      <c r="E85" s="65">
        <f t="shared" si="117"/>
        <v>12.84</v>
      </c>
      <c r="F85" s="65">
        <f t="shared" si="117"/>
        <v>5.35</v>
      </c>
      <c r="G85" s="14">
        <f t="shared" si="93"/>
        <v>58.333333333333336</v>
      </c>
      <c r="H85" s="64">
        <f>0</f>
        <v>0</v>
      </c>
      <c r="I85" s="65">
        <f>0</f>
        <v>0</v>
      </c>
      <c r="J85" s="65">
        <v>0</v>
      </c>
      <c r="K85" s="15">
        <v>0</v>
      </c>
      <c r="L85" s="64">
        <f>0</f>
        <v>0</v>
      </c>
      <c r="M85" s="65">
        <f>0</f>
        <v>0</v>
      </c>
      <c r="N85" s="65">
        <v>0</v>
      </c>
      <c r="O85" s="15">
        <v>0</v>
      </c>
      <c r="P85" s="64">
        <v>12.84</v>
      </c>
      <c r="Q85" s="65">
        <v>12.84</v>
      </c>
      <c r="R85" s="65">
        <v>5.35</v>
      </c>
      <c r="S85" s="19">
        <f t="shared" ref="S85:S86" si="119">100-R85/Q85*100</f>
        <v>58.333333333333336</v>
      </c>
      <c r="T85" s="66">
        <v>0</v>
      </c>
      <c r="U85" s="65">
        <v>0</v>
      </c>
      <c r="V85" s="14">
        <v>0</v>
      </c>
    </row>
    <row r="86" spans="1:22" ht="78" x14ac:dyDescent="0.35">
      <c r="A86" s="119" t="s">
        <v>526</v>
      </c>
      <c r="B86" s="10" t="s">
        <v>418</v>
      </c>
      <c r="C86" s="11" t="s">
        <v>398</v>
      </c>
      <c r="D86" s="64">
        <f t="shared" si="116"/>
        <v>1361.3</v>
      </c>
      <c r="E86" s="65">
        <f t="shared" si="117"/>
        <v>1411.9</v>
      </c>
      <c r="F86" s="65">
        <f t="shared" si="117"/>
        <v>1130.5999999999999</v>
      </c>
      <c r="G86" s="14">
        <f t="shared" si="93"/>
        <v>19.923507330547494</v>
      </c>
      <c r="H86" s="64">
        <f>0</f>
        <v>0</v>
      </c>
      <c r="I86" s="65">
        <f>0</f>
        <v>0</v>
      </c>
      <c r="J86" s="65">
        <v>0</v>
      </c>
      <c r="K86" s="15">
        <v>0</v>
      </c>
      <c r="L86" s="64">
        <f>0</f>
        <v>0</v>
      </c>
      <c r="M86" s="65">
        <f>0</f>
        <v>0</v>
      </c>
      <c r="N86" s="65">
        <v>0</v>
      </c>
      <c r="O86" s="15">
        <v>0</v>
      </c>
      <c r="P86" s="64">
        <v>1361.3</v>
      </c>
      <c r="Q86" s="65">
        <f>2171.9-760</f>
        <v>1411.9</v>
      </c>
      <c r="R86" s="65">
        <v>1130.5999999999999</v>
      </c>
      <c r="S86" s="19">
        <f t="shared" si="119"/>
        <v>19.923507330547494</v>
      </c>
      <c r="T86" s="66">
        <v>0</v>
      </c>
      <c r="U86" s="65">
        <v>0</v>
      </c>
      <c r="V86" s="14">
        <v>0</v>
      </c>
    </row>
    <row r="87" spans="1:22" ht="52.5" thickBot="1" x14ac:dyDescent="0.4">
      <c r="A87" s="112" t="s">
        <v>527</v>
      </c>
      <c r="B87" s="89" t="s">
        <v>509</v>
      </c>
      <c r="C87" s="121" t="s">
        <v>398</v>
      </c>
      <c r="D87" s="91">
        <f t="shared" si="116"/>
        <v>760</v>
      </c>
      <c r="E87" s="92">
        <f t="shared" si="117"/>
        <v>760</v>
      </c>
      <c r="F87" s="92">
        <f t="shared" si="117"/>
        <v>74.031999999999996</v>
      </c>
      <c r="G87" s="93">
        <f t="shared" si="93"/>
        <v>90.258947368421047</v>
      </c>
      <c r="H87" s="91">
        <f>0</f>
        <v>0</v>
      </c>
      <c r="I87" s="92">
        <f>0</f>
        <v>0</v>
      </c>
      <c r="J87" s="92">
        <v>0</v>
      </c>
      <c r="K87" s="94">
        <v>0</v>
      </c>
      <c r="L87" s="91">
        <f>0</f>
        <v>0</v>
      </c>
      <c r="M87" s="92">
        <f>0</f>
        <v>0</v>
      </c>
      <c r="N87" s="92">
        <v>0</v>
      </c>
      <c r="O87" s="94">
        <v>0</v>
      </c>
      <c r="P87" s="91">
        <v>760</v>
      </c>
      <c r="Q87" s="92">
        <v>760</v>
      </c>
      <c r="R87" s="92">
        <v>74.031999999999996</v>
      </c>
      <c r="S87" s="93">
        <f>100-R87/Q87*100</f>
        <v>90.258947368421047</v>
      </c>
      <c r="T87" s="95">
        <v>0</v>
      </c>
      <c r="U87" s="92">
        <v>0</v>
      </c>
      <c r="V87" s="93">
        <v>0</v>
      </c>
    </row>
    <row r="88" spans="1:22" ht="117" x14ac:dyDescent="0.35">
      <c r="A88" s="71" t="s">
        <v>528</v>
      </c>
      <c r="B88" s="28" t="s">
        <v>510</v>
      </c>
      <c r="C88" s="122" t="s">
        <v>398</v>
      </c>
      <c r="D88" s="108">
        <f t="shared" si="116"/>
        <v>900</v>
      </c>
      <c r="E88" s="109">
        <f t="shared" si="117"/>
        <v>900</v>
      </c>
      <c r="F88" s="109">
        <f t="shared" si="117"/>
        <v>0</v>
      </c>
      <c r="G88" s="19">
        <f t="shared" si="93"/>
        <v>100</v>
      </c>
      <c r="H88" s="108">
        <f>0</f>
        <v>0</v>
      </c>
      <c r="I88" s="109">
        <f>0</f>
        <v>0</v>
      </c>
      <c r="J88" s="109">
        <v>0</v>
      </c>
      <c r="K88" s="34">
        <v>0</v>
      </c>
      <c r="L88" s="108">
        <f>0</f>
        <v>0</v>
      </c>
      <c r="M88" s="109">
        <f>0</f>
        <v>0</v>
      </c>
      <c r="N88" s="109">
        <v>0</v>
      </c>
      <c r="O88" s="34">
        <v>0</v>
      </c>
      <c r="P88" s="108">
        <v>900</v>
      </c>
      <c r="Q88" s="109">
        <v>900</v>
      </c>
      <c r="R88" s="109">
        <v>0</v>
      </c>
      <c r="S88" s="19">
        <f>100-R88/Q88*100</f>
        <v>100</v>
      </c>
      <c r="T88" s="110">
        <v>0</v>
      </c>
      <c r="U88" s="109">
        <v>0</v>
      </c>
      <c r="V88" s="19">
        <v>0</v>
      </c>
    </row>
    <row r="89" spans="1:22" ht="65" x14ac:dyDescent="0.35">
      <c r="A89" s="119" t="s">
        <v>529</v>
      </c>
      <c r="B89" s="10" t="s">
        <v>511</v>
      </c>
      <c r="C89" s="11" t="s">
        <v>398</v>
      </c>
      <c r="D89" s="64">
        <f t="shared" si="116"/>
        <v>716.4</v>
      </c>
      <c r="E89" s="65">
        <f t="shared" si="117"/>
        <v>716.4</v>
      </c>
      <c r="F89" s="65">
        <f t="shared" si="117"/>
        <v>194.5</v>
      </c>
      <c r="G89" s="14">
        <f t="shared" si="93"/>
        <v>72.850362925739802</v>
      </c>
      <c r="H89" s="64">
        <f>0</f>
        <v>0</v>
      </c>
      <c r="I89" s="65">
        <f>0</f>
        <v>0</v>
      </c>
      <c r="J89" s="65">
        <v>0</v>
      </c>
      <c r="K89" s="15">
        <v>0</v>
      </c>
      <c r="L89" s="64">
        <v>716.4</v>
      </c>
      <c r="M89" s="65">
        <v>716.4</v>
      </c>
      <c r="N89" s="65">
        <v>194.5</v>
      </c>
      <c r="O89" s="15">
        <f>100-N89/M89*100</f>
        <v>72.850362925739802</v>
      </c>
      <c r="P89" s="64">
        <v>0</v>
      </c>
      <c r="Q89" s="65">
        <v>0</v>
      </c>
      <c r="R89" s="65">
        <v>0</v>
      </c>
      <c r="S89" s="19">
        <v>0</v>
      </c>
      <c r="T89" s="66">
        <v>0</v>
      </c>
      <c r="U89" s="65">
        <v>0</v>
      </c>
      <c r="V89" s="14">
        <v>0</v>
      </c>
    </row>
    <row r="90" spans="1:22" ht="39" x14ac:dyDescent="0.35">
      <c r="A90" s="119" t="s">
        <v>530</v>
      </c>
      <c r="B90" s="10" t="s">
        <v>419</v>
      </c>
      <c r="C90" s="11" t="s">
        <v>398</v>
      </c>
      <c r="D90" s="64">
        <f t="shared" si="116"/>
        <v>560</v>
      </c>
      <c r="E90" s="65">
        <f t="shared" si="117"/>
        <v>77656.148000000001</v>
      </c>
      <c r="F90" s="65">
        <f t="shared" si="117"/>
        <v>24919.938999999998</v>
      </c>
      <c r="G90" s="14">
        <f t="shared" si="93"/>
        <v>67.90989555649864</v>
      </c>
      <c r="H90" s="64">
        <f>0</f>
        <v>0</v>
      </c>
      <c r="I90" s="65">
        <f>0</f>
        <v>0</v>
      </c>
      <c r="J90" s="65">
        <v>0</v>
      </c>
      <c r="K90" s="15">
        <v>0</v>
      </c>
      <c r="L90" s="64">
        <f>0</f>
        <v>0</v>
      </c>
      <c r="M90" s="65">
        <f>0</f>
        <v>0</v>
      </c>
      <c r="N90" s="65">
        <v>0</v>
      </c>
      <c r="O90" s="15">
        <v>0</v>
      </c>
      <c r="P90" s="64">
        <v>560</v>
      </c>
      <c r="Q90" s="65">
        <v>77656.148000000001</v>
      </c>
      <c r="R90" s="65">
        <v>24919.938999999998</v>
      </c>
      <c r="S90" s="19">
        <f t="shared" ref="S90:S99" si="120">100-R90/Q90*100</f>
        <v>67.90989555649864</v>
      </c>
      <c r="T90" s="66">
        <v>0</v>
      </c>
      <c r="U90" s="65">
        <v>0</v>
      </c>
      <c r="V90" s="14">
        <v>0</v>
      </c>
    </row>
    <row r="91" spans="1:22" ht="39" x14ac:dyDescent="0.35">
      <c r="A91" s="119" t="s">
        <v>531</v>
      </c>
      <c r="B91" s="10" t="s">
        <v>512</v>
      </c>
      <c r="C91" s="11" t="s">
        <v>398</v>
      </c>
      <c r="D91" s="64">
        <f t="shared" si="116"/>
        <v>0</v>
      </c>
      <c r="E91" s="65">
        <f t="shared" si="117"/>
        <v>1527.7470000000001</v>
      </c>
      <c r="F91" s="65">
        <f t="shared" si="117"/>
        <v>325.70639999999997</v>
      </c>
      <c r="G91" s="14">
        <f t="shared" si="93"/>
        <v>78.680606147483843</v>
      </c>
      <c r="H91" s="64">
        <f>0</f>
        <v>0</v>
      </c>
      <c r="I91" s="65">
        <f>0</f>
        <v>0</v>
      </c>
      <c r="J91" s="65">
        <v>0</v>
      </c>
      <c r="K91" s="15">
        <v>0</v>
      </c>
      <c r="L91" s="64">
        <f>0</f>
        <v>0</v>
      </c>
      <c r="M91" s="65">
        <f>0</f>
        <v>0</v>
      </c>
      <c r="N91" s="65">
        <v>0</v>
      </c>
      <c r="O91" s="15">
        <v>0</v>
      </c>
      <c r="P91" s="64">
        <v>0</v>
      </c>
      <c r="Q91" s="65">
        <v>1527.7470000000001</v>
      </c>
      <c r="R91" s="65">
        <v>325.70639999999997</v>
      </c>
      <c r="S91" s="14">
        <f t="shared" si="120"/>
        <v>78.680606147483843</v>
      </c>
      <c r="T91" s="66">
        <v>0</v>
      </c>
      <c r="U91" s="65">
        <v>0</v>
      </c>
      <c r="V91" s="14">
        <v>0</v>
      </c>
    </row>
    <row r="92" spans="1:22" ht="65" x14ac:dyDescent="0.35">
      <c r="A92" s="71" t="s">
        <v>532</v>
      </c>
      <c r="B92" s="28" t="s">
        <v>661</v>
      </c>
      <c r="C92" s="122" t="s">
        <v>398</v>
      </c>
      <c r="D92" s="108">
        <f t="shared" si="116"/>
        <v>0</v>
      </c>
      <c r="E92" s="109">
        <f t="shared" si="117"/>
        <v>1302.2970600000001</v>
      </c>
      <c r="F92" s="109">
        <f t="shared" si="117"/>
        <v>339.24883</v>
      </c>
      <c r="G92" s="19">
        <f t="shared" si="93"/>
        <v>73.949965762803771</v>
      </c>
      <c r="H92" s="108">
        <f>0</f>
        <v>0</v>
      </c>
      <c r="I92" s="109">
        <f>0</f>
        <v>0</v>
      </c>
      <c r="J92" s="109">
        <v>0</v>
      </c>
      <c r="K92" s="34">
        <v>0</v>
      </c>
      <c r="L92" s="108">
        <f>0</f>
        <v>0</v>
      </c>
      <c r="M92" s="109">
        <f>0</f>
        <v>0</v>
      </c>
      <c r="N92" s="109">
        <v>0</v>
      </c>
      <c r="O92" s="34">
        <v>0</v>
      </c>
      <c r="P92" s="108">
        <v>0</v>
      </c>
      <c r="Q92" s="109">
        <v>1302.2970600000001</v>
      </c>
      <c r="R92" s="109">
        <v>339.24883</v>
      </c>
      <c r="S92" s="19">
        <f t="shared" si="120"/>
        <v>73.949965762803771</v>
      </c>
      <c r="T92" s="110">
        <v>0</v>
      </c>
      <c r="U92" s="109">
        <v>0</v>
      </c>
      <c r="V92" s="19">
        <v>0</v>
      </c>
    </row>
    <row r="93" spans="1:22" ht="97" customHeight="1" x14ac:dyDescent="0.35">
      <c r="A93" s="119" t="s">
        <v>533</v>
      </c>
      <c r="B93" s="10" t="s">
        <v>513</v>
      </c>
      <c r="C93" s="11" t="s">
        <v>398</v>
      </c>
      <c r="D93" s="64">
        <f t="shared" si="116"/>
        <v>0</v>
      </c>
      <c r="E93" s="65">
        <f t="shared" si="117"/>
        <v>18887.916000000001</v>
      </c>
      <c r="F93" s="65">
        <f t="shared" si="117"/>
        <v>238.392</v>
      </c>
      <c r="G93" s="14">
        <f t="shared" si="93"/>
        <v>98.737859698232455</v>
      </c>
      <c r="H93" s="64">
        <f>0</f>
        <v>0</v>
      </c>
      <c r="I93" s="65">
        <f>0</f>
        <v>0</v>
      </c>
      <c r="J93" s="65">
        <v>0</v>
      </c>
      <c r="K93" s="15">
        <v>0</v>
      </c>
      <c r="L93" s="64">
        <f>0</f>
        <v>0</v>
      </c>
      <c r="M93" s="65">
        <f>0</f>
        <v>0</v>
      </c>
      <c r="N93" s="65">
        <v>0</v>
      </c>
      <c r="O93" s="15">
        <v>0</v>
      </c>
      <c r="P93" s="64">
        <v>0</v>
      </c>
      <c r="Q93" s="65">
        <v>18887.916000000001</v>
      </c>
      <c r="R93" s="65">
        <v>238.392</v>
      </c>
      <c r="S93" s="19">
        <f t="shared" si="120"/>
        <v>98.737859698232455</v>
      </c>
      <c r="T93" s="66">
        <v>0</v>
      </c>
      <c r="U93" s="65">
        <v>0</v>
      </c>
      <c r="V93" s="14">
        <v>0</v>
      </c>
    </row>
    <row r="94" spans="1:22" ht="98.5" customHeight="1" x14ac:dyDescent="0.35">
      <c r="A94" s="119" t="s">
        <v>635</v>
      </c>
      <c r="B94" s="10" t="s">
        <v>644</v>
      </c>
      <c r="C94" s="11" t="s">
        <v>398</v>
      </c>
      <c r="D94" s="64">
        <f>H94+L94+P94+T94</f>
        <v>0</v>
      </c>
      <c r="E94" s="65">
        <f>I94+M94+Q94</f>
        <v>3000</v>
      </c>
      <c r="F94" s="65">
        <f>J94+N94+R94+U94</f>
        <v>0</v>
      </c>
      <c r="G94" s="14">
        <f t="shared" si="93"/>
        <v>100</v>
      </c>
      <c r="H94" s="64">
        <v>0</v>
      </c>
      <c r="I94" s="65">
        <v>0</v>
      </c>
      <c r="J94" s="65">
        <v>0</v>
      </c>
      <c r="K94" s="15">
        <v>0</v>
      </c>
      <c r="L94" s="64">
        <v>0</v>
      </c>
      <c r="M94" s="65">
        <v>0</v>
      </c>
      <c r="N94" s="65">
        <v>0</v>
      </c>
      <c r="O94" s="15">
        <v>0</v>
      </c>
      <c r="P94" s="64">
        <v>0</v>
      </c>
      <c r="Q94" s="65">
        <v>3000</v>
      </c>
      <c r="R94" s="65">
        <v>0</v>
      </c>
      <c r="S94" s="14">
        <f t="shared" si="120"/>
        <v>100</v>
      </c>
      <c r="T94" s="66">
        <v>0</v>
      </c>
      <c r="U94" s="65">
        <v>0</v>
      </c>
      <c r="V94" s="14">
        <v>0</v>
      </c>
    </row>
    <row r="95" spans="1:22" ht="84.65" customHeight="1" x14ac:dyDescent="0.35">
      <c r="A95" s="71" t="s">
        <v>643</v>
      </c>
      <c r="B95" s="28" t="s">
        <v>706</v>
      </c>
      <c r="C95" s="122" t="s">
        <v>398</v>
      </c>
      <c r="D95" s="108">
        <f t="shared" ref="D95:E97" si="121">P95</f>
        <v>0</v>
      </c>
      <c r="E95" s="109">
        <f t="shared" si="121"/>
        <v>450</v>
      </c>
      <c r="F95" s="109">
        <v>0</v>
      </c>
      <c r="G95" s="19">
        <f t="shared" si="93"/>
        <v>100</v>
      </c>
      <c r="H95" s="108">
        <v>0</v>
      </c>
      <c r="I95" s="109">
        <v>0</v>
      </c>
      <c r="J95" s="109">
        <v>0</v>
      </c>
      <c r="K95" s="34">
        <v>0</v>
      </c>
      <c r="L95" s="108">
        <v>0</v>
      </c>
      <c r="M95" s="109">
        <v>0</v>
      </c>
      <c r="N95" s="109">
        <v>0</v>
      </c>
      <c r="O95" s="34">
        <v>0</v>
      </c>
      <c r="P95" s="108">
        <v>0</v>
      </c>
      <c r="Q95" s="109">
        <v>450</v>
      </c>
      <c r="R95" s="109">
        <v>0</v>
      </c>
      <c r="S95" s="19">
        <f t="shared" si="120"/>
        <v>100</v>
      </c>
      <c r="T95" s="110">
        <v>0</v>
      </c>
      <c r="U95" s="109">
        <v>0</v>
      </c>
      <c r="V95" s="19">
        <v>0</v>
      </c>
    </row>
    <row r="96" spans="1:22" ht="59" customHeight="1" x14ac:dyDescent="0.35">
      <c r="A96" s="119" t="s">
        <v>684</v>
      </c>
      <c r="B96" s="10" t="s">
        <v>636</v>
      </c>
      <c r="C96" s="11" t="s">
        <v>461</v>
      </c>
      <c r="D96" s="96">
        <f t="shared" si="121"/>
        <v>0</v>
      </c>
      <c r="E96" s="65">
        <f t="shared" si="121"/>
        <v>960.42</v>
      </c>
      <c r="F96" s="66">
        <f>R96</f>
        <v>0</v>
      </c>
      <c r="G96" s="14">
        <f t="shared" si="93"/>
        <v>100</v>
      </c>
      <c r="H96" s="64">
        <v>0</v>
      </c>
      <c r="I96" s="65">
        <v>0</v>
      </c>
      <c r="J96" s="65">
        <v>0</v>
      </c>
      <c r="K96" s="15">
        <v>0</v>
      </c>
      <c r="L96" s="64">
        <v>0</v>
      </c>
      <c r="M96" s="65">
        <v>0</v>
      </c>
      <c r="N96" s="65">
        <v>0</v>
      </c>
      <c r="O96" s="15">
        <v>0</v>
      </c>
      <c r="P96" s="64">
        <v>0</v>
      </c>
      <c r="Q96" s="65">
        <v>960.42</v>
      </c>
      <c r="R96" s="65">
        <v>0</v>
      </c>
      <c r="S96" s="19">
        <v>0</v>
      </c>
      <c r="T96" s="66">
        <v>0</v>
      </c>
      <c r="U96" s="65">
        <v>0</v>
      </c>
      <c r="V96" s="14">
        <v>0</v>
      </c>
    </row>
    <row r="97" spans="1:22" ht="107.4" customHeight="1" thickBot="1" x14ac:dyDescent="0.4">
      <c r="A97" s="112" t="s">
        <v>707</v>
      </c>
      <c r="B97" s="89" t="s">
        <v>685</v>
      </c>
      <c r="C97" s="121" t="s">
        <v>483</v>
      </c>
      <c r="D97" s="301">
        <f t="shared" si="121"/>
        <v>0</v>
      </c>
      <c r="E97" s="92">
        <f t="shared" si="121"/>
        <v>310</v>
      </c>
      <c r="F97" s="95">
        <f>R97</f>
        <v>0</v>
      </c>
      <c r="G97" s="93">
        <f t="shared" si="93"/>
        <v>100</v>
      </c>
      <c r="H97" s="91">
        <v>0</v>
      </c>
      <c r="I97" s="92">
        <v>0</v>
      </c>
      <c r="J97" s="92">
        <v>0</v>
      </c>
      <c r="K97" s="94">
        <v>0</v>
      </c>
      <c r="L97" s="91">
        <v>0</v>
      </c>
      <c r="M97" s="92">
        <v>0</v>
      </c>
      <c r="N97" s="92">
        <v>0</v>
      </c>
      <c r="O97" s="94">
        <v>0</v>
      </c>
      <c r="P97" s="91">
        <v>0</v>
      </c>
      <c r="Q97" s="92">
        <v>310</v>
      </c>
      <c r="R97" s="92">
        <v>0</v>
      </c>
      <c r="S97" s="93">
        <f t="shared" si="120"/>
        <v>100</v>
      </c>
      <c r="T97" s="95">
        <v>0</v>
      </c>
      <c r="U97" s="92">
        <v>0</v>
      </c>
      <c r="V97" s="93">
        <v>0</v>
      </c>
    </row>
    <row r="98" spans="1:22" ht="91" x14ac:dyDescent="0.35">
      <c r="A98" s="71" t="s">
        <v>313</v>
      </c>
      <c r="B98" s="72" t="s">
        <v>662</v>
      </c>
      <c r="C98" s="117" t="s">
        <v>398</v>
      </c>
      <c r="D98" s="118">
        <f>D99+D100</f>
        <v>750</v>
      </c>
      <c r="E98" s="74">
        <f>E99+E100</f>
        <v>750</v>
      </c>
      <c r="F98" s="75">
        <f>F99+F100</f>
        <v>51.953000000000003</v>
      </c>
      <c r="G98" s="17">
        <f t="shared" si="93"/>
        <v>93.072933333333339</v>
      </c>
      <c r="H98" s="73">
        <f>H99+H100</f>
        <v>0</v>
      </c>
      <c r="I98" s="74">
        <f t="shared" ref="I98:J98" si="122">I99+I100</f>
        <v>0</v>
      </c>
      <c r="J98" s="74">
        <f t="shared" si="122"/>
        <v>0</v>
      </c>
      <c r="K98" s="60">
        <v>0</v>
      </c>
      <c r="L98" s="73">
        <f>L99+L100</f>
        <v>0</v>
      </c>
      <c r="M98" s="74">
        <f t="shared" ref="M98" si="123">M99+M100</f>
        <v>0</v>
      </c>
      <c r="N98" s="74">
        <f t="shared" ref="N98" si="124">N99+N100</f>
        <v>0</v>
      </c>
      <c r="O98" s="60">
        <v>0</v>
      </c>
      <c r="P98" s="73">
        <f>P99+P100</f>
        <v>750</v>
      </c>
      <c r="Q98" s="74">
        <f t="shared" ref="Q98" si="125">Q99+Q100</f>
        <v>750</v>
      </c>
      <c r="R98" s="74">
        <f t="shared" ref="R98" si="126">R99+R100</f>
        <v>51.953000000000003</v>
      </c>
      <c r="S98" s="17">
        <f t="shared" si="120"/>
        <v>93.072933333333339</v>
      </c>
      <c r="T98" s="75">
        <v>0</v>
      </c>
      <c r="U98" s="74">
        <v>0</v>
      </c>
      <c r="V98" s="17">
        <v>0</v>
      </c>
    </row>
    <row r="99" spans="1:22" ht="136" customHeight="1" x14ac:dyDescent="0.35">
      <c r="A99" s="119" t="s">
        <v>281</v>
      </c>
      <c r="B99" s="10" t="s">
        <v>420</v>
      </c>
      <c r="C99" s="11" t="s">
        <v>398</v>
      </c>
      <c r="D99" s="64">
        <f>H99+L99+P99+T99</f>
        <v>600</v>
      </c>
      <c r="E99" s="65">
        <f>I99+M99+Q99+T99</f>
        <v>600</v>
      </c>
      <c r="F99" s="65">
        <f>J99+N99+R99+U99</f>
        <v>0</v>
      </c>
      <c r="G99" s="14">
        <f t="shared" si="93"/>
        <v>100</v>
      </c>
      <c r="H99" s="64">
        <f>0</f>
        <v>0</v>
      </c>
      <c r="I99" s="65">
        <f>0</f>
        <v>0</v>
      </c>
      <c r="J99" s="65">
        <v>0</v>
      </c>
      <c r="K99" s="15">
        <v>0</v>
      </c>
      <c r="L99" s="64">
        <f>0</f>
        <v>0</v>
      </c>
      <c r="M99" s="65">
        <f>0</f>
        <v>0</v>
      </c>
      <c r="N99" s="65">
        <v>0</v>
      </c>
      <c r="O99" s="15">
        <v>0</v>
      </c>
      <c r="P99" s="64">
        <f>600</f>
        <v>600</v>
      </c>
      <c r="Q99" s="65">
        <v>600</v>
      </c>
      <c r="R99" s="65">
        <v>0</v>
      </c>
      <c r="S99" s="19">
        <f t="shared" si="120"/>
        <v>100</v>
      </c>
      <c r="T99" s="66">
        <v>0</v>
      </c>
      <c r="U99" s="65">
        <v>0</v>
      </c>
      <c r="V99" s="14">
        <v>0</v>
      </c>
    </row>
    <row r="100" spans="1:22" ht="78" x14ac:dyDescent="0.35">
      <c r="A100" s="119" t="s">
        <v>325</v>
      </c>
      <c r="B100" s="10" t="s">
        <v>421</v>
      </c>
      <c r="C100" s="11" t="s">
        <v>483</v>
      </c>
      <c r="D100" s="12">
        <f t="shared" ref="D100" si="127">H100+L100+P100</f>
        <v>150</v>
      </c>
      <c r="E100" s="13">
        <v>150</v>
      </c>
      <c r="F100" s="13">
        <f t="shared" ref="F100" si="128">J100+N100+R100</f>
        <v>51.953000000000003</v>
      </c>
      <c r="G100" s="14">
        <f t="shared" si="93"/>
        <v>65.364666666666665</v>
      </c>
      <c r="H100" s="12">
        <v>0</v>
      </c>
      <c r="I100" s="13">
        <v>0</v>
      </c>
      <c r="J100" s="13">
        <v>0</v>
      </c>
      <c r="K100" s="15">
        <v>0</v>
      </c>
      <c r="L100" s="12">
        <v>0</v>
      </c>
      <c r="M100" s="13">
        <v>0</v>
      </c>
      <c r="N100" s="13">
        <v>0</v>
      </c>
      <c r="O100" s="15">
        <v>0</v>
      </c>
      <c r="P100" s="12">
        <v>150</v>
      </c>
      <c r="Q100" s="13">
        <v>150</v>
      </c>
      <c r="R100" s="13">
        <v>51.953000000000003</v>
      </c>
      <c r="S100" s="14">
        <v>0</v>
      </c>
      <c r="T100" s="16">
        <v>0</v>
      </c>
      <c r="U100" s="13">
        <v>0</v>
      </c>
      <c r="V100" s="14">
        <v>0</v>
      </c>
    </row>
    <row r="101" spans="1:22" ht="104" x14ac:dyDescent="0.35">
      <c r="A101" s="119" t="s">
        <v>334</v>
      </c>
      <c r="B101" s="1" t="s">
        <v>664</v>
      </c>
      <c r="C101" s="2" t="s">
        <v>519</v>
      </c>
      <c r="D101" s="3">
        <f>D102+D106+D110+D117+D125+D128+D132+D135</f>
        <v>549.99999999999989</v>
      </c>
      <c r="E101" s="4">
        <f>E102+E106+E110+E117+E125+E128+E132+E135</f>
        <v>1050</v>
      </c>
      <c r="F101" s="5">
        <f>F102+F106+F110+F117+F125+F128+F132+F135</f>
        <v>466.58199999999999</v>
      </c>
      <c r="G101" s="6">
        <f t="shared" si="93"/>
        <v>55.563619047619049</v>
      </c>
      <c r="H101" s="7">
        <v>0</v>
      </c>
      <c r="I101" s="4">
        <v>0</v>
      </c>
      <c r="J101" s="4">
        <v>0</v>
      </c>
      <c r="K101" s="8">
        <v>0</v>
      </c>
      <c r="L101" s="7">
        <v>0</v>
      </c>
      <c r="M101" s="4">
        <v>0</v>
      </c>
      <c r="N101" s="4">
        <v>0</v>
      </c>
      <c r="O101" s="8">
        <v>0</v>
      </c>
      <c r="P101" s="7">
        <f>P102+P106+P110+P117+P125+P128+P132+P135</f>
        <v>549.99999999999989</v>
      </c>
      <c r="Q101" s="4">
        <f t="shared" ref="Q101:R101" si="129">Q102+Q106+Q110+Q117+Q125+Q128+Q132+Q135</f>
        <v>1050</v>
      </c>
      <c r="R101" s="4">
        <f t="shared" si="129"/>
        <v>466.58199999999999</v>
      </c>
      <c r="S101" s="6">
        <f>100-R101/Q101*100</f>
        <v>55.563619047619049</v>
      </c>
      <c r="T101" s="5">
        <v>0</v>
      </c>
      <c r="U101" s="4">
        <v>0</v>
      </c>
      <c r="V101" s="6">
        <v>0</v>
      </c>
    </row>
    <row r="102" spans="1:22" ht="52" x14ac:dyDescent="0.35">
      <c r="A102" s="119" t="s">
        <v>338</v>
      </c>
      <c r="B102" s="10" t="s">
        <v>422</v>
      </c>
      <c r="C102" s="11" t="s">
        <v>461</v>
      </c>
      <c r="D102" s="12">
        <f>D103+D104+D105</f>
        <v>50</v>
      </c>
      <c r="E102" s="13">
        <f t="shared" ref="E102:F102" si="130">E103+E104+E105</f>
        <v>50</v>
      </c>
      <c r="F102" s="13">
        <f t="shared" si="130"/>
        <v>39</v>
      </c>
      <c r="G102" s="14">
        <f t="shared" si="93"/>
        <v>22</v>
      </c>
      <c r="H102" s="12">
        <v>0</v>
      </c>
      <c r="I102" s="13">
        <v>0</v>
      </c>
      <c r="J102" s="13">
        <v>0</v>
      </c>
      <c r="K102" s="15">
        <v>0</v>
      </c>
      <c r="L102" s="12">
        <v>0</v>
      </c>
      <c r="M102" s="13">
        <v>0</v>
      </c>
      <c r="N102" s="13">
        <v>0</v>
      </c>
      <c r="O102" s="15">
        <v>0</v>
      </c>
      <c r="P102" s="12">
        <f>P103+P104+P105</f>
        <v>50</v>
      </c>
      <c r="Q102" s="13">
        <f t="shared" ref="Q102" si="131">Q103+Q104+Q105</f>
        <v>50</v>
      </c>
      <c r="R102" s="13">
        <f t="shared" ref="R102" si="132">R103+R104+R105</f>
        <v>39</v>
      </c>
      <c r="S102" s="14">
        <f t="shared" ref="S102:S138" si="133">100-R102/Q102*100</f>
        <v>22</v>
      </c>
      <c r="T102" s="16">
        <v>0</v>
      </c>
      <c r="U102" s="13">
        <v>0</v>
      </c>
      <c r="V102" s="14">
        <v>0</v>
      </c>
    </row>
    <row r="103" spans="1:22" x14ac:dyDescent="0.35">
      <c r="A103" s="119" t="s">
        <v>534</v>
      </c>
      <c r="B103" s="10" t="s">
        <v>423</v>
      </c>
      <c r="C103" s="11" t="s">
        <v>461</v>
      </c>
      <c r="D103" s="12">
        <f t="shared" ref="D103:F105" si="134">P103</f>
        <v>27</v>
      </c>
      <c r="E103" s="13">
        <f t="shared" si="134"/>
        <v>27</v>
      </c>
      <c r="F103" s="13">
        <f t="shared" si="134"/>
        <v>27</v>
      </c>
      <c r="G103" s="14">
        <f t="shared" si="93"/>
        <v>0</v>
      </c>
      <c r="H103" s="12">
        <v>0</v>
      </c>
      <c r="I103" s="13">
        <v>0</v>
      </c>
      <c r="J103" s="13">
        <v>0</v>
      </c>
      <c r="K103" s="15">
        <v>0</v>
      </c>
      <c r="L103" s="12">
        <v>0</v>
      </c>
      <c r="M103" s="13">
        <v>0</v>
      </c>
      <c r="N103" s="13">
        <v>0</v>
      </c>
      <c r="O103" s="15">
        <v>0</v>
      </c>
      <c r="P103" s="12">
        <v>27</v>
      </c>
      <c r="Q103" s="13">
        <v>27</v>
      </c>
      <c r="R103" s="13">
        <v>27</v>
      </c>
      <c r="S103" s="14">
        <f t="shared" si="133"/>
        <v>0</v>
      </c>
      <c r="T103" s="16">
        <v>0</v>
      </c>
      <c r="U103" s="13">
        <v>0</v>
      </c>
      <c r="V103" s="14">
        <v>0</v>
      </c>
    </row>
    <row r="104" spans="1:22" ht="26" x14ac:dyDescent="0.35">
      <c r="A104" s="119" t="s">
        <v>535</v>
      </c>
      <c r="B104" s="10" t="s">
        <v>424</v>
      </c>
      <c r="C104" s="11" t="s">
        <v>461</v>
      </c>
      <c r="D104" s="12">
        <f t="shared" si="134"/>
        <v>12</v>
      </c>
      <c r="E104" s="13">
        <f t="shared" si="134"/>
        <v>12</v>
      </c>
      <c r="F104" s="13">
        <f t="shared" si="134"/>
        <v>12</v>
      </c>
      <c r="G104" s="14">
        <f t="shared" si="93"/>
        <v>0</v>
      </c>
      <c r="H104" s="12">
        <v>0</v>
      </c>
      <c r="I104" s="13">
        <v>0</v>
      </c>
      <c r="J104" s="13">
        <v>0</v>
      </c>
      <c r="K104" s="15">
        <v>0</v>
      </c>
      <c r="L104" s="12">
        <v>0</v>
      </c>
      <c r="M104" s="13">
        <v>0</v>
      </c>
      <c r="N104" s="13">
        <v>0</v>
      </c>
      <c r="O104" s="15">
        <v>0</v>
      </c>
      <c r="P104" s="12">
        <v>12</v>
      </c>
      <c r="Q104" s="13">
        <v>12</v>
      </c>
      <c r="R104" s="13">
        <v>12</v>
      </c>
      <c r="S104" s="14">
        <f t="shared" si="133"/>
        <v>0</v>
      </c>
      <c r="T104" s="16">
        <v>0</v>
      </c>
      <c r="U104" s="13">
        <v>0</v>
      </c>
      <c r="V104" s="14">
        <v>0</v>
      </c>
    </row>
    <row r="105" spans="1:22" ht="26" x14ac:dyDescent="0.35">
      <c r="A105" s="119" t="s">
        <v>536</v>
      </c>
      <c r="B105" s="10" t="s">
        <v>425</v>
      </c>
      <c r="C105" s="11" t="s">
        <v>461</v>
      </c>
      <c r="D105" s="12">
        <f t="shared" si="134"/>
        <v>11</v>
      </c>
      <c r="E105" s="13">
        <f t="shared" si="134"/>
        <v>11</v>
      </c>
      <c r="F105" s="13">
        <f t="shared" si="134"/>
        <v>0</v>
      </c>
      <c r="G105" s="14">
        <f t="shared" si="93"/>
        <v>100</v>
      </c>
      <c r="H105" s="12">
        <v>0</v>
      </c>
      <c r="I105" s="13">
        <v>0</v>
      </c>
      <c r="J105" s="13">
        <v>0</v>
      </c>
      <c r="K105" s="15">
        <v>0</v>
      </c>
      <c r="L105" s="12">
        <v>0</v>
      </c>
      <c r="M105" s="13">
        <v>0</v>
      </c>
      <c r="N105" s="13">
        <v>0</v>
      </c>
      <c r="O105" s="15">
        <v>0</v>
      </c>
      <c r="P105" s="12">
        <v>11</v>
      </c>
      <c r="Q105" s="13">
        <v>11</v>
      </c>
      <c r="R105" s="13">
        <v>0</v>
      </c>
      <c r="S105" s="14">
        <f t="shared" si="133"/>
        <v>100</v>
      </c>
      <c r="T105" s="16">
        <v>0</v>
      </c>
      <c r="U105" s="13">
        <v>0</v>
      </c>
      <c r="V105" s="14">
        <v>0</v>
      </c>
    </row>
    <row r="106" spans="1:22" ht="52" x14ac:dyDescent="0.35">
      <c r="A106" s="119" t="s">
        <v>339</v>
      </c>
      <c r="B106" s="10" t="s">
        <v>426</v>
      </c>
      <c r="C106" s="11" t="s">
        <v>400</v>
      </c>
      <c r="D106" s="12">
        <f>D107+D108+D109</f>
        <v>34.542999999999999</v>
      </c>
      <c r="E106" s="13">
        <f t="shared" ref="E106:F106" si="135">E107+E108+E109</f>
        <v>107.84</v>
      </c>
      <c r="F106" s="13">
        <f t="shared" si="135"/>
        <v>27.591999999999999</v>
      </c>
      <c r="G106" s="14">
        <f t="shared" si="93"/>
        <v>74.413946587537097</v>
      </c>
      <c r="H106" s="12">
        <v>0</v>
      </c>
      <c r="I106" s="13">
        <v>0</v>
      </c>
      <c r="J106" s="13">
        <v>0</v>
      </c>
      <c r="K106" s="15">
        <v>0</v>
      </c>
      <c r="L106" s="12">
        <v>0</v>
      </c>
      <c r="M106" s="13">
        <v>0</v>
      </c>
      <c r="N106" s="13">
        <v>0</v>
      </c>
      <c r="O106" s="15">
        <v>0</v>
      </c>
      <c r="P106" s="12">
        <f>P107+P108+P109</f>
        <v>34.542999999999999</v>
      </c>
      <c r="Q106" s="13">
        <f t="shared" ref="Q106" si="136">Q107+Q108+Q109</f>
        <v>107.84</v>
      </c>
      <c r="R106" s="13">
        <f t="shared" ref="R106" si="137">R107+R108+R109</f>
        <v>27.591999999999999</v>
      </c>
      <c r="S106" s="14">
        <f t="shared" si="133"/>
        <v>74.413946587537097</v>
      </c>
      <c r="T106" s="16">
        <v>0</v>
      </c>
      <c r="U106" s="13">
        <v>0</v>
      </c>
      <c r="V106" s="14">
        <v>0</v>
      </c>
    </row>
    <row r="107" spans="1:22" ht="52" x14ac:dyDescent="0.35">
      <c r="A107" s="119" t="s">
        <v>538</v>
      </c>
      <c r="B107" s="10" t="s">
        <v>427</v>
      </c>
      <c r="C107" s="11" t="s">
        <v>400</v>
      </c>
      <c r="D107" s="12">
        <f t="shared" ref="D107:F108" si="138">P107</f>
        <v>25.18</v>
      </c>
      <c r="E107" s="13">
        <f t="shared" si="138"/>
        <v>60.86</v>
      </c>
      <c r="F107" s="13">
        <f t="shared" si="138"/>
        <v>22.5</v>
      </c>
      <c r="G107" s="14">
        <f t="shared" si="93"/>
        <v>63.029904699309888</v>
      </c>
      <c r="H107" s="12">
        <v>0</v>
      </c>
      <c r="I107" s="13">
        <v>0</v>
      </c>
      <c r="J107" s="13">
        <v>0</v>
      </c>
      <c r="K107" s="15">
        <v>0</v>
      </c>
      <c r="L107" s="12">
        <v>0</v>
      </c>
      <c r="M107" s="13">
        <v>0</v>
      </c>
      <c r="N107" s="13">
        <v>0</v>
      </c>
      <c r="O107" s="15">
        <v>0</v>
      </c>
      <c r="P107" s="12">
        <v>25.18</v>
      </c>
      <c r="Q107" s="13">
        <v>60.86</v>
      </c>
      <c r="R107" s="13">
        <v>22.5</v>
      </c>
      <c r="S107" s="14">
        <f t="shared" si="133"/>
        <v>63.029904699309888</v>
      </c>
      <c r="T107" s="16">
        <v>0</v>
      </c>
      <c r="U107" s="13">
        <v>0</v>
      </c>
      <c r="V107" s="14">
        <v>0</v>
      </c>
    </row>
    <row r="108" spans="1:22" ht="39" x14ac:dyDescent="0.35">
      <c r="A108" s="119" t="s">
        <v>537</v>
      </c>
      <c r="B108" s="10" t="s">
        <v>428</v>
      </c>
      <c r="C108" s="11" t="s">
        <v>400</v>
      </c>
      <c r="D108" s="12">
        <f t="shared" si="138"/>
        <v>9.3629999999999995</v>
      </c>
      <c r="E108" s="13">
        <f t="shared" si="138"/>
        <v>20.72</v>
      </c>
      <c r="F108" s="13">
        <f t="shared" si="138"/>
        <v>5.0919999999999996</v>
      </c>
      <c r="G108" s="14">
        <f t="shared" si="93"/>
        <v>75.424710424710426</v>
      </c>
      <c r="H108" s="12">
        <v>0</v>
      </c>
      <c r="I108" s="13">
        <v>0</v>
      </c>
      <c r="J108" s="13">
        <v>0</v>
      </c>
      <c r="K108" s="15">
        <v>0</v>
      </c>
      <c r="L108" s="12">
        <v>0</v>
      </c>
      <c r="M108" s="13">
        <v>0</v>
      </c>
      <c r="N108" s="13">
        <v>0</v>
      </c>
      <c r="O108" s="15">
        <v>0</v>
      </c>
      <c r="P108" s="12">
        <v>9.3629999999999995</v>
      </c>
      <c r="Q108" s="13">
        <v>20.72</v>
      </c>
      <c r="R108" s="13">
        <v>5.0919999999999996</v>
      </c>
      <c r="S108" s="14">
        <f t="shared" si="133"/>
        <v>75.424710424710426</v>
      </c>
      <c r="T108" s="16">
        <v>0</v>
      </c>
      <c r="U108" s="13">
        <v>0</v>
      </c>
      <c r="V108" s="14">
        <v>0</v>
      </c>
    </row>
    <row r="109" spans="1:22" x14ac:dyDescent="0.35">
      <c r="A109" s="119" t="s">
        <v>539</v>
      </c>
      <c r="B109" s="10" t="s">
        <v>517</v>
      </c>
      <c r="C109" s="11" t="s">
        <v>400</v>
      </c>
      <c r="D109" s="12">
        <v>0</v>
      </c>
      <c r="E109" s="13">
        <f>Q109</f>
        <v>26.26</v>
      </c>
      <c r="F109" s="13">
        <f>R109</f>
        <v>0</v>
      </c>
      <c r="G109" s="14">
        <f t="shared" si="93"/>
        <v>100</v>
      </c>
      <c r="H109" s="12">
        <v>0</v>
      </c>
      <c r="I109" s="13">
        <v>0</v>
      </c>
      <c r="J109" s="13">
        <v>0</v>
      </c>
      <c r="K109" s="15">
        <v>0</v>
      </c>
      <c r="L109" s="12">
        <v>0</v>
      </c>
      <c r="M109" s="13">
        <v>0</v>
      </c>
      <c r="N109" s="13">
        <v>0</v>
      </c>
      <c r="O109" s="15">
        <v>0</v>
      </c>
      <c r="P109" s="12">
        <v>0</v>
      </c>
      <c r="Q109" s="13">
        <v>26.26</v>
      </c>
      <c r="R109" s="13">
        <v>0</v>
      </c>
      <c r="S109" s="14">
        <f t="shared" si="133"/>
        <v>100</v>
      </c>
      <c r="T109" s="16">
        <v>0</v>
      </c>
      <c r="U109" s="13">
        <v>0</v>
      </c>
      <c r="V109" s="14">
        <v>0</v>
      </c>
    </row>
    <row r="110" spans="1:22" ht="26" x14ac:dyDescent="0.35">
      <c r="A110" s="119" t="s">
        <v>540</v>
      </c>
      <c r="B110" s="10" t="s">
        <v>429</v>
      </c>
      <c r="C110" s="11" t="s">
        <v>400</v>
      </c>
      <c r="D110" s="123">
        <f>D111+D112+D113+D114+D115+D116</f>
        <v>187.67</v>
      </c>
      <c r="E110" s="13">
        <f>E111+E112+E113+E114+E115+E116</f>
        <v>386.81799999999998</v>
      </c>
      <c r="F110" s="13">
        <f t="shared" ref="F110" si="139">F111+F112+F113+F114+F115+F116</f>
        <v>226.453</v>
      </c>
      <c r="G110" s="14">
        <f t="shared" si="93"/>
        <v>41.457481296113421</v>
      </c>
      <c r="H110" s="12">
        <v>0</v>
      </c>
      <c r="I110" s="13">
        <v>0</v>
      </c>
      <c r="J110" s="13">
        <v>0</v>
      </c>
      <c r="K110" s="15">
        <v>0</v>
      </c>
      <c r="L110" s="12">
        <v>0</v>
      </c>
      <c r="M110" s="13">
        <v>0</v>
      </c>
      <c r="N110" s="13">
        <v>0</v>
      </c>
      <c r="O110" s="15">
        <v>0</v>
      </c>
      <c r="P110" s="12">
        <f>P111+P112+P113+P114+P115+P116</f>
        <v>187.67</v>
      </c>
      <c r="Q110" s="13">
        <f t="shared" ref="Q110" si="140">Q111+Q112+Q113+Q114+Q115+Q116</f>
        <v>386.81799999999998</v>
      </c>
      <c r="R110" s="13">
        <f t="shared" ref="R110" si="141">R111+R112+R113+R114+R115+R116</f>
        <v>226.453</v>
      </c>
      <c r="S110" s="14">
        <f t="shared" si="133"/>
        <v>41.457481296113421</v>
      </c>
      <c r="T110" s="16">
        <v>0</v>
      </c>
      <c r="U110" s="13">
        <v>0</v>
      </c>
      <c r="V110" s="14">
        <v>0</v>
      </c>
    </row>
    <row r="111" spans="1:22" ht="52" x14ac:dyDescent="0.35">
      <c r="A111" s="119" t="s">
        <v>541</v>
      </c>
      <c r="B111" s="10" t="s">
        <v>427</v>
      </c>
      <c r="C111" s="11" t="s">
        <v>400</v>
      </c>
      <c r="D111" s="12">
        <f t="shared" ref="D111:F115" si="142">P111</f>
        <v>60</v>
      </c>
      <c r="E111" s="13">
        <f t="shared" si="142"/>
        <v>92.162000000000006</v>
      </c>
      <c r="F111" s="13">
        <f t="shared" si="142"/>
        <v>39.963000000000001</v>
      </c>
      <c r="G111" s="14">
        <f t="shared" si="93"/>
        <v>56.638310800546861</v>
      </c>
      <c r="H111" s="12">
        <v>0</v>
      </c>
      <c r="I111" s="13">
        <v>0</v>
      </c>
      <c r="J111" s="13">
        <v>0</v>
      </c>
      <c r="K111" s="15">
        <v>0</v>
      </c>
      <c r="L111" s="12">
        <v>0</v>
      </c>
      <c r="M111" s="13">
        <v>0</v>
      </c>
      <c r="N111" s="13">
        <v>0</v>
      </c>
      <c r="O111" s="15">
        <v>0</v>
      </c>
      <c r="P111" s="12">
        <v>60</v>
      </c>
      <c r="Q111" s="13">
        <v>92.162000000000006</v>
      </c>
      <c r="R111" s="13">
        <v>39.963000000000001</v>
      </c>
      <c r="S111" s="14">
        <f t="shared" si="133"/>
        <v>56.638310800546861</v>
      </c>
      <c r="T111" s="16">
        <v>0</v>
      </c>
      <c r="U111" s="13">
        <v>0</v>
      </c>
      <c r="V111" s="14">
        <v>0</v>
      </c>
    </row>
    <row r="112" spans="1:22" ht="26" x14ac:dyDescent="0.35">
      <c r="A112" s="119" t="s">
        <v>543</v>
      </c>
      <c r="B112" s="10" t="s">
        <v>430</v>
      </c>
      <c r="C112" s="11" t="s">
        <v>400</v>
      </c>
      <c r="D112" s="12">
        <f t="shared" si="142"/>
        <v>11.012</v>
      </c>
      <c r="E112" s="13">
        <f t="shared" si="142"/>
        <v>15.59</v>
      </c>
      <c r="F112" s="13">
        <f t="shared" si="142"/>
        <v>0</v>
      </c>
      <c r="G112" s="14">
        <f t="shared" si="93"/>
        <v>100</v>
      </c>
      <c r="H112" s="12">
        <v>0</v>
      </c>
      <c r="I112" s="13">
        <v>0</v>
      </c>
      <c r="J112" s="13">
        <v>0</v>
      </c>
      <c r="K112" s="15">
        <v>0</v>
      </c>
      <c r="L112" s="12">
        <v>0</v>
      </c>
      <c r="M112" s="13">
        <v>0</v>
      </c>
      <c r="N112" s="13">
        <v>0</v>
      </c>
      <c r="O112" s="15">
        <v>0</v>
      </c>
      <c r="P112" s="12">
        <v>11.012</v>
      </c>
      <c r="Q112" s="13">
        <v>15.59</v>
      </c>
      <c r="R112" s="13">
        <v>0</v>
      </c>
      <c r="S112" s="14">
        <f t="shared" si="133"/>
        <v>100</v>
      </c>
      <c r="T112" s="16">
        <v>0</v>
      </c>
      <c r="U112" s="13">
        <v>0</v>
      </c>
      <c r="V112" s="14">
        <v>0</v>
      </c>
    </row>
    <row r="113" spans="1:22" ht="39.5" thickBot="1" x14ac:dyDescent="0.4">
      <c r="A113" s="112" t="s">
        <v>544</v>
      </c>
      <c r="B113" s="89" t="s">
        <v>428</v>
      </c>
      <c r="C113" s="121" t="s">
        <v>400</v>
      </c>
      <c r="D113" s="113">
        <f t="shared" si="142"/>
        <v>32.283999999999999</v>
      </c>
      <c r="E113" s="78">
        <f t="shared" si="142"/>
        <v>38.811999999999998</v>
      </c>
      <c r="F113" s="78">
        <f t="shared" si="142"/>
        <v>10.75</v>
      </c>
      <c r="G113" s="93">
        <f t="shared" si="93"/>
        <v>72.302380706997837</v>
      </c>
      <c r="H113" s="113">
        <v>0</v>
      </c>
      <c r="I113" s="78">
        <v>0</v>
      </c>
      <c r="J113" s="78">
        <v>0</v>
      </c>
      <c r="K113" s="94">
        <v>0</v>
      </c>
      <c r="L113" s="113">
        <v>0</v>
      </c>
      <c r="M113" s="78">
        <v>0</v>
      </c>
      <c r="N113" s="78">
        <v>0</v>
      </c>
      <c r="O113" s="94">
        <v>0</v>
      </c>
      <c r="P113" s="113">
        <v>32.283999999999999</v>
      </c>
      <c r="Q113" s="78">
        <v>38.811999999999998</v>
      </c>
      <c r="R113" s="78">
        <v>10.75</v>
      </c>
      <c r="S113" s="93">
        <f t="shared" si="133"/>
        <v>72.302380706997837</v>
      </c>
      <c r="T113" s="114">
        <v>0</v>
      </c>
      <c r="U113" s="78">
        <v>0</v>
      </c>
      <c r="V113" s="93">
        <v>0</v>
      </c>
    </row>
    <row r="114" spans="1:22" ht="39" x14ac:dyDescent="0.35">
      <c r="A114" s="71" t="s">
        <v>545</v>
      </c>
      <c r="B114" s="28" t="s">
        <v>431</v>
      </c>
      <c r="C114" s="122" t="s">
        <v>400</v>
      </c>
      <c r="D114" s="33">
        <f t="shared" si="142"/>
        <v>82.474000000000004</v>
      </c>
      <c r="E114" s="31">
        <f t="shared" si="142"/>
        <v>97.706999999999994</v>
      </c>
      <c r="F114" s="31">
        <f t="shared" si="142"/>
        <v>35.74</v>
      </c>
      <c r="G114" s="19">
        <f t="shared" si="93"/>
        <v>63.42124924519225</v>
      </c>
      <c r="H114" s="33">
        <v>0</v>
      </c>
      <c r="I114" s="31">
        <v>0</v>
      </c>
      <c r="J114" s="31">
        <v>0</v>
      </c>
      <c r="K114" s="34">
        <v>0</v>
      </c>
      <c r="L114" s="33">
        <v>0</v>
      </c>
      <c r="M114" s="31">
        <v>0</v>
      </c>
      <c r="N114" s="31">
        <v>0</v>
      </c>
      <c r="O114" s="34">
        <v>0</v>
      </c>
      <c r="P114" s="33">
        <v>82.474000000000004</v>
      </c>
      <c r="Q114" s="31">
        <v>97.706999999999994</v>
      </c>
      <c r="R114" s="31">
        <v>35.74</v>
      </c>
      <c r="S114" s="19">
        <f t="shared" si="133"/>
        <v>63.42124924519225</v>
      </c>
      <c r="T114" s="32">
        <v>0</v>
      </c>
      <c r="U114" s="31">
        <v>0</v>
      </c>
      <c r="V114" s="19">
        <v>0</v>
      </c>
    </row>
    <row r="115" spans="1:22" ht="39" x14ac:dyDescent="0.35">
      <c r="A115" s="119" t="s">
        <v>542</v>
      </c>
      <c r="B115" s="10" t="s">
        <v>432</v>
      </c>
      <c r="C115" s="11" t="s">
        <v>400</v>
      </c>
      <c r="D115" s="12">
        <f t="shared" si="142"/>
        <v>1.9</v>
      </c>
      <c r="E115" s="13">
        <f t="shared" si="142"/>
        <v>2.5470000000000002</v>
      </c>
      <c r="F115" s="13">
        <f t="shared" si="142"/>
        <v>0</v>
      </c>
      <c r="G115" s="14">
        <f t="shared" si="93"/>
        <v>100</v>
      </c>
      <c r="H115" s="12">
        <v>0</v>
      </c>
      <c r="I115" s="13">
        <v>0</v>
      </c>
      <c r="J115" s="13">
        <v>0</v>
      </c>
      <c r="K115" s="15">
        <v>0</v>
      </c>
      <c r="L115" s="12">
        <v>0</v>
      </c>
      <c r="M115" s="13">
        <v>0</v>
      </c>
      <c r="N115" s="13">
        <v>0</v>
      </c>
      <c r="O115" s="15">
        <v>0</v>
      </c>
      <c r="P115" s="12">
        <v>1.9</v>
      </c>
      <c r="Q115" s="13">
        <v>2.5470000000000002</v>
      </c>
      <c r="R115" s="13">
        <v>0</v>
      </c>
      <c r="S115" s="14">
        <f t="shared" si="133"/>
        <v>100</v>
      </c>
      <c r="T115" s="16">
        <v>0</v>
      </c>
      <c r="U115" s="13">
        <v>0</v>
      </c>
      <c r="V115" s="14">
        <v>0</v>
      </c>
    </row>
    <row r="116" spans="1:22" x14ac:dyDescent="0.35">
      <c r="A116" s="119" t="s">
        <v>546</v>
      </c>
      <c r="B116" s="10" t="s">
        <v>518</v>
      </c>
      <c r="C116" s="11" t="s">
        <v>400</v>
      </c>
      <c r="D116" s="12">
        <v>0</v>
      </c>
      <c r="E116" s="13">
        <f>Q116</f>
        <v>140</v>
      </c>
      <c r="F116" s="13">
        <f>R116</f>
        <v>140</v>
      </c>
      <c r="G116" s="14">
        <f t="shared" si="93"/>
        <v>0</v>
      </c>
      <c r="H116" s="12">
        <v>0</v>
      </c>
      <c r="I116" s="13">
        <v>0</v>
      </c>
      <c r="J116" s="13">
        <v>0</v>
      </c>
      <c r="K116" s="15">
        <v>0</v>
      </c>
      <c r="L116" s="12">
        <v>0</v>
      </c>
      <c r="M116" s="13">
        <v>0</v>
      </c>
      <c r="N116" s="13">
        <v>0</v>
      </c>
      <c r="O116" s="15">
        <v>0</v>
      </c>
      <c r="P116" s="12">
        <v>0</v>
      </c>
      <c r="Q116" s="13">
        <v>140</v>
      </c>
      <c r="R116" s="13">
        <v>140</v>
      </c>
      <c r="S116" s="14">
        <f t="shared" si="133"/>
        <v>0</v>
      </c>
      <c r="T116" s="16">
        <v>0</v>
      </c>
      <c r="U116" s="13">
        <v>0</v>
      </c>
      <c r="V116" s="14">
        <v>0</v>
      </c>
    </row>
    <row r="117" spans="1:22" ht="26" x14ac:dyDescent="0.35">
      <c r="A117" s="119" t="s">
        <v>547</v>
      </c>
      <c r="B117" s="10" t="s">
        <v>433</v>
      </c>
      <c r="C117" s="11" t="s">
        <v>400</v>
      </c>
      <c r="D117" s="12">
        <f>D118+D119+D120+D121+D122+D123+D124</f>
        <v>165.56200000000001</v>
      </c>
      <c r="E117" s="13">
        <f t="shared" ref="E117:F117" si="143">E118+E119+E120+E121+E122+E123+E124</f>
        <v>302.26</v>
      </c>
      <c r="F117" s="13">
        <f t="shared" si="143"/>
        <v>101.62299999999999</v>
      </c>
      <c r="G117" s="14">
        <f t="shared" si="93"/>
        <v>66.378945278898968</v>
      </c>
      <c r="H117" s="12">
        <v>0</v>
      </c>
      <c r="I117" s="13">
        <v>0</v>
      </c>
      <c r="J117" s="13">
        <v>0</v>
      </c>
      <c r="K117" s="15">
        <v>0</v>
      </c>
      <c r="L117" s="12">
        <v>0</v>
      </c>
      <c r="M117" s="13">
        <v>0</v>
      </c>
      <c r="N117" s="13">
        <v>0</v>
      </c>
      <c r="O117" s="15">
        <v>0</v>
      </c>
      <c r="P117" s="12">
        <f>P118+P119+P120+P121+P122+P123+P124</f>
        <v>165.56200000000001</v>
      </c>
      <c r="Q117" s="13">
        <f t="shared" ref="Q117" si="144">Q118+Q119+Q120+Q121+Q122+Q123+Q124</f>
        <v>302.26</v>
      </c>
      <c r="R117" s="13">
        <f t="shared" ref="R117" si="145">R118+R119+R120+R121+R122+R123+R124</f>
        <v>101.62299999999999</v>
      </c>
      <c r="S117" s="14">
        <f t="shared" si="133"/>
        <v>66.378945278898968</v>
      </c>
      <c r="T117" s="16">
        <v>0</v>
      </c>
      <c r="U117" s="13">
        <v>0</v>
      </c>
      <c r="V117" s="14">
        <v>0</v>
      </c>
    </row>
    <row r="118" spans="1:22" ht="52" x14ac:dyDescent="0.35">
      <c r="A118" s="119" t="s">
        <v>548</v>
      </c>
      <c r="B118" s="10" t="s">
        <v>427</v>
      </c>
      <c r="C118" s="11" t="s">
        <v>400</v>
      </c>
      <c r="D118" s="12">
        <f t="shared" ref="D118:F122" si="146">P118</f>
        <v>51.238</v>
      </c>
      <c r="E118" s="13">
        <f t="shared" si="146"/>
        <v>82.49</v>
      </c>
      <c r="F118" s="13">
        <f t="shared" si="146"/>
        <v>33.701999999999998</v>
      </c>
      <c r="G118" s="14">
        <f t="shared" si="93"/>
        <v>59.144138683476783</v>
      </c>
      <c r="H118" s="12">
        <v>0</v>
      </c>
      <c r="I118" s="13">
        <v>0</v>
      </c>
      <c r="J118" s="13">
        <v>0</v>
      </c>
      <c r="K118" s="15">
        <v>0</v>
      </c>
      <c r="L118" s="12">
        <v>0</v>
      </c>
      <c r="M118" s="13">
        <v>0</v>
      </c>
      <c r="N118" s="13">
        <v>0</v>
      </c>
      <c r="O118" s="15">
        <v>0</v>
      </c>
      <c r="P118" s="12">
        <v>51.238</v>
      </c>
      <c r="Q118" s="13">
        <v>82.49</v>
      </c>
      <c r="R118" s="13">
        <v>33.701999999999998</v>
      </c>
      <c r="S118" s="14">
        <f t="shared" si="133"/>
        <v>59.144138683476783</v>
      </c>
      <c r="T118" s="16">
        <v>0</v>
      </c>
      <c r="U118" s="13">
        <v>0</v>
      </c>
      <c r="V118" s="14">
        <v>0</v>
      </c>
    </row>
    <row r="119" spans="1:22" ht="26" x14ac:dyDescent="0.35">
      <c r="A119" s="119" t="s">
        <v>549</v>
      </c>
      <c r="B119" s="10" t="s">
        <v>430</v>
      </c>
      <c r="C119" s="11" t="s">
        <v>400</v>
      </c>
      <c r="D119" s="12">
        <f t="shared" si="146"/>
        <v>11.012</v>
      </c>
      <c r="E119" s="13">
        <f t="shared" si="146"/>
        <v>15.59</v>
      </c>
      <c r="F119" s="13">
        <f t="shared" si="146"/>
        <v>0</v>
      </c>
      <c r="G119" s="14">
        <f t="shared" si="93"/>
        <v>100</v>
      </c>
      <c r="H119" s="12">
        <v>0</v>
      </c>
      <c r="I119" s="13">
        <v>0</v>
      </c>
      <c r="J119" s="13">
        <v>0</v>
      </c>
      <c r="K119" s="15">
        <v>0</v>
      </c>
      <c r="L119" s="12">
        <v>0</v>
      </c>
      <c r="M119" s="13">
        <v>0</v>
      </c>
      <c r="N119" s="13">
        <v>0</v>
      </c>
      <c r="O119" s="15">
        <v>0</v>
      </c>
      <c r="P119" s="12">
        <v>11.012</v>
      </c>
      <c r="Q119" s="13">
        <v>15.59</v>
      </c>
      <c r="R119" s="13">
        <v>0</v>
      </c>
      <c r="S119" s="14">
        <f t="shared" si="133"/>
        <v>100</v>
      </c>
      <c r="T119" s="16">
        <v>0</v>
      </c>
      <c r="U119" s="13">
        <v>0</v>
      </c>
      <c r="V119" s="14">
        <v>0</v>
      </c>
    </row>
    <row r="120" spans="1:22" ht="39" x14ac:dyDescent="0.35">
      <c r="A120" s="119" t="s">
        <v>550</v>
      </c>
      <c r="B120" s="10" t="s">
        <v>428</v>
      </c>
      <c r="C120" s="11" t="s">
        <v>400</v>
      </c>
      <c r="D120" s="12">
        <f t="shared" si="146"/>
        <v>18.937999999999999</v>
      </c>
      <c r="E120" s="13">
        <f t="shared" si="146"/>
        <v>17.885999999999999</v>
      </c>
      <c r="F120" s="13">
        <f t="shared" si="146"/>
        <v>7.9210000000000003</v>
      </c>
      <c r="G120" s="14">
        <f t="shared" si="93"/>
        <v>55.713966230571394</v>
      </c>
      <c r="H120" s="12">
        <v>0</v>
      </c>
      <c r="I120" s="13">
        <v>0</v>
      </c>
      <c r="J120" s="13">
        <v>0</v>
      </c>
      <c r="K120" s="15">
        <v>0</v>
      </c>
      <c r="L120" s="12">
        <v>0</v>
      </c>
      <c r="M120" s="13">
        <v>0</v>
      </c>
      <c r="N120" s="13">
        <v>0</v>
      </c>
      <c r="O120" s="15">
        <v>0</v>
      </c>
      <c r="P120" s="12">
        <v>18.937999999999999</v>
      </c>
      <c r="Q120" s="13">
        <v>17.885999999999999</v>
      </c>
      <c r="R120" s="13">
        <v>7.9210000000000003</v>
      </c>
      <c r="S120" s="14">
        <f t="shared" si="133"/>
        <v>55.713966230571394</v>
      </c>
      <c r="T120" s="16">
        <v>0</v>
      </c>
      <c r="U120" s="13">
        <v>0</v>
      </c>
      <c r="V120" s="14">
        <v>0</v>
      </c>
    </row>
    <row r="121" spans="1:22" ht="39" x14ac:dyDescent="0.35">
      <c r="A121" s="119" t="s">
        <v>551</v>
      </c>
      <c r="B121" s="10" t="s">
        <v>431</v>
      </c>
      <c r="C121" s="11" t="s">
        <v>400</v>
      </c>
      <c r="D121" s="12">
        <f t="shared" si="146"/>
        <v>82.474000000000004</v>
      </c>
      <c r="E121" s="13">
        <f t="shared" si="146"/>
        <v>97.706999999999994</v>
      </c>
      <c r="F121" s="13">
        <f t="shared" si="146"/>
        <v>0</v>
      </c>
      <c r="G121" s="14">
        <f t="shared" si="93"/>
        <v>100</v>
      </c>
      <c r="H121" s="12">
        <v>0</v>
      </c>
      <c r="I121" s="13">
        <v>0</v>
      </c>
      <c r="J121" s="13">
        <v>0</v>
      </c>
      <c r="K121" s="15">
        <v>0</v>
      </c>
      <c r="L121" s="12">
        <v>0</v>
      </c>
      <c r="M121" s="13">
        <v>0</v>
      </c>
      <c r="N121" s="13">
        <v>0</v>
      </c>
      <c r="O121" s="15">
        <v>0</v>
      </c>
      <c r="P121" s="12">
        <v>82.474000000000004</v>
      </c>
      <c r="Q121" s="13">
        <v>97.706999999999994</v>
      </c>
      <c r="R121" s="13">
        <v>0</v>
      </c>
      <c r="S121" s="14">
        <f t="shared" si="133"/>
        <v>100</v>
      </c>
      <c r="T121" s="16">
        <v>0</v>
      </c>
      <c r="U121" s="13">
        <v>0</v>
      </c>
      <c r="V121" s="14">
        <v>0</v>
      </c>
    </row>
    <row r="122" spans="1:22" ht="39" x14ac:dyDescent="0.35">
      <c r="A122" s="119" t="s">
        <v>552</v>
      </c>
      <c r="B122" s="10" t="s">
        <v>432</v>
      </c>
      <c r="C122" s="11" t="s">
        <v>400</v>
      </c>
      <c r="D122" s="12">
        <f t="shared" si="146"/>
        <v>1.9</v>
      </c>
      <c r="E122" s="13">
        <f t="shared" si="146"/>
        <v>2.548</v>
      </c>
      <c r="F122" s="13">
        <f t="shared" si="146"/>
        <v>0</v>
      </c>
      <c r="G122" s="14">
        <f t="shared" si="93"/>
        <v>100</v>
      </c>
      <c r="H122" s="12">
        <v>0</v>
      </c>
      <c r="I122" s="13">
        <v>0</v>
      </c>
      <c r="J122" s="13">
        <v>0</v>
      </c>
      <c r="K122" s="15">
        <v>0</v>
      </c>
      <c r="L122" s="12">
        <v>0</v>
      </c>
      <c r="M122" s="13">
        <v>0</v>
      </c>
      <c r="N122" s="13">
        <v>0</v>
      </c>
      <c r="O122" s="15">
        <v>0</v>
      </c>
      <c r="P122" s="12">
        <v>1.9</v>
      </c>
      <c r="Q122" s="13">
        <v>2.548</v>
      </c>
      <c r="R122" s="13">
        <v>0</v>
      </c>
      <c r="S122" s="14">
        <f t="shared" si="133"/>
        <v>100</v>
      </c>
      <c r="T122" s="16">
        <v>0</v>
      </c>
      <c r="U122" s="13">
        <v>0</v>
      </c>
      <c r="V122" s="14">
        <v>0</v>
      </c>
    </row>
    <row r="123" spans="1:22" x14ac:dyDescent="0.35">
      <c r="A123" s="119" t="s">
        <v>553</v>
      </c>
      <c r="B123" s="10" t="s">
        <v>518</v>
      </c>
      <c r="C123" s="11" t="s">
        <v>400</v>
      </c>
      <c r="D123" s="12">
        <v>0</v>
      </c>
      <c r="E123" s="13">
        <f>Q123</f>
        <v>60</v>
      </c>
      <c r="F123" s="13">
        <f>R123</f>
        <v>60</v>
      </c>
      <c r="G123" s="14">
        <f t="shared" si="93"/>
        <v>0</v>
      </c>
      <c r="H123" s="12">
        <v>0</v>
      </c>
      <c r="I123" s="13">
        <v>0</v>
      </c>
      <c r="J123" s="13">
        <v>0</v>
      </c>
      <c r="K123" s="15">
        <v>0</v>
      </c>
      <c r="L123" s="12">
        <v>0</v>
      </c>
      <c r="M123" s="13">
        <v>0</v>
      </c>
      <c r="N123" s="13">
        <v>0</v>
      </c>
      <c r="O123" s="15">
        <v>0</v>
      </c>
      <c r="P123" s="12">
        <v>0</v>
      </c>
      <c r="Q123" s="13">
        <v>60</v>
      </c>
      <c r="R123" s="13">
        <v>60</v>
      </c>
      <c r="S123" s="14">
        <f t="shared" si="133"/>
        <v>0</v>
      </c>
      <c r="T123" s="16">
        <v>0</v>
      </c>
      <c r="U123" s="13">
        <v>0</v>
      </c>
      <c r="V123" s="14">
        <v>0</v>
      </c>
    </row>
    <row r="124" spans="1:22" x14ac:dyDescent="0.35">
      <c r="A124" s="119" t="s">
        <v>554</v>
      </c>
      <c r="B124" s="10" t="s">
        <v>517</v>
      </c>
      <c r="C124" s="11" t="s">
        <v>400</v>
      </c>
      <c r="D124" s="12">
        <v>0</v>
      </c>
      <c r="E124" s="13">
        <f>Q124</f>
        <v>26.039000000000001</v>
      </c>
      <c r="F124" s="13">
        <f>R124</f>
        <v>0</v>
      </c>
      <c r="G124" s="14">
        <f t="shared" si="93"/>
        <v>100</v>
      </c>
      <c r="H124" s="12">
        <v>0</v>
      </c>
      <c r="I124" s="13">
        <v>0</v>
      </c>
      <c r="J124" s="13">
        <v>0</v>
      </c>
      <c r="K124" s="15">
        <v>0</v>
      </c>
      <c r="L124" s="12">
        <v>0</v>
      </c>
      <c r="M124" s="13">
        <v>0</v>
      </c>
      <c r="N124" s="13">
        <v>0</v>
      </c>
      <c r="O124" s="15">
        <v>0</v>
      </c>
      <c r="P124" s="12">
        <v>0</v>
      </c>
      <c r="Q124" s="13">
        <v>26.039000000000001</v>
      </c>
      <c r="R124" s="13">
        <v>0</v>
      </c>
      <c r="S124" s="14">
        <f t="shared" si="133"/>
        <v>100</v>
      </c>
      <c r="T124" s="16">
        <v>0</v>
      </c>
      <c r="U124" s="13">
        <v>0</v>
      </c>
      <c r="V124" s="14">
        <v>0</v>
      </c>
    </row>
    <row r="125" spans="1:22" ht="65" x14ac:dyDescent="0.35">
      <c r="A125" s="119" t="s">
        <v>555</v>
      </c>
      <c r="B125" s="10" t="s">
        <v>434</v>
      </c>
      <c r="C125" s="11" t="s">
        <v>400</v>
      </c>
      <c r="D125" s="12">
        <f>D126+D127</f>
        <v>35.161999999999999</v>
      </c>
      <c r="E125" s="13">
        <f t="shared" ref="E125:F125" si="147">E126+E127</f>
        <v>48.539000000000001</v>
      </c>
      <c r="F125" s="13">
        <f t="shared" si="147"/>
        <v>18.091999999999999</v>
      </c>
      <c r="G125" s="14">
        <f t="shared" si="93"/>
        <v>62.726879416551647</v>
      </c>
      <c r="H125" s="12">
        <v>0</v>
      </c>
      <c r="I125" s="13">
        <v>0</v>
      </c>
      <c r="J125" s="13">
        <v>0</v>
      </c>
      <c r="K125" s="15">
        <v>0</v>
      </c>
      <c r="L125" s="12">
        <v>0</v>
      </c>
      <c r="M125" s="13">
        <v>0</v>
      </c>
      <c r="N125" s="13">
        <v>0</v>
      </c>
      <c r="O125" s="15">
        <v>0</v>
      </c>
      <c r="P125" s="12">
        <f>P126+P127</f>
        <v>35.161999999999999</v>
      </c>
      <c r="Q125" s="13">
        <f t="shared" ref="Q125" si="148">Q126+Q127</f>
        <v>48.539000000000001</v>
      </c>
      <c r="R125" s="13">
        <f t="shared" ref="R125" si="149">R126+R127</f>
        <v>18.091999999999999</v>
      </c>
      <c r="S125" s="14">
        <f t="shared" si="133"/>
        <v>62.726879416551647</v>
      </c>
      <c r="T125" s="16">
        <v>0</v>
      </c>
      <c r="U125" s="13">
        <v>0</v>
      </c>
      <c r="V125" s="14">
        <v>0</v>
      </c>
    </row>
    <row r="126" spans="1:22" ht="52" x14ac:dyDescent="0.35">
      <c r="A126" s="119" t="s">
        <v>556</v>
      </c>
      <c r="B126" s="10" t="s">
        <v>427</v>
      </c>
      <c r="C126" s="11" t="s">
        <v>400</v>
      </c>
      <c r="D126" s="12">
        <f t="shared" ref="D126:F127" si="150">P126</f>
        <v>25.18</v>
      </c>
      <c r="E126" s="13">
        <f t="shared" si="150"/>
        <v>34.847000000000001</v>
      </c>
      <c r="F126" s="13">
        <f t="shared" si="150"/>
        <v>13</v>
      </c>
      <c r="G126" s="14">
        <f t="shared" si="93"/>
        <v>62.69406261658105</v>
      </c>
      <c r="H126" s="12">
        <v>0</v>
      </c>
      <c r="I126" s="13">
        <v>0</v>
      </c>
      <c r="J126" s="13">
        <v>0</v>
      </c>
      <c r="K126" s="15">
        <v>0</v>
      </c>
      <c r="L126" s="12">
        <v>0</v>
      </c>
      <c r="M126" s="13">
        <v>0</v>
      </c>
      <c r="N126" s="13">
        <v>0</v>
      </c>
      <c r="O126" s="15">
        <v>0</v>
      </c>
      <c r="P126" s="12">
        <v>25.18</v>
      </c>
      <c r="Q126" s="13">
        <v>34.847000000000001</v>
      </c>
      <c r="R126" s="13">
        <v>13</v>
      </c>
      <c r="S126" s="14">
        <f t="shared" si="133"/>
        <v>62.69406261658105</v>
      </c>
      <c r="T126" s="16">
        <v>0</v>
      </c>
      <c r="U126" s="13">
        <v>0</v>
      </c>
      <c r="V126" s="14">
        <v>0</v>
      </c>
    </row>
    <row r="127" spans="1:22" ht="39" x14ac:dyDescent="0.35">
      <c r="A127" s="119" t="s">
        <v>557</v>
      </c>
      <c r="B127" s="10" t="s">
        <v>428</v>
      </c>
      <c r="C127" s="11" t="s">
        <v>400</v>
      </c>
      <c r="D127" s="12">
        <f t="shared" si="150"/>
        <v>9.9819999999999993</v>
      </c>
      <c r="E127" s="13">
        <f t="shared" si="150"/>
        <v>13.692</v>
      </c>
      <c r="F127" s="13">
        <f t="shared" si="150"/>
        <v>5.0919999999999996</v>
      </c>
      <c r="G127" s="14">
        <f t="shared" si="93"/>
        <v>62.810400233713118</v>
      </c>
      <c r="H127" s="12">
        <v>0</v>
      </c>
      <c r="I127" s="13">
        <v>0</v>
      </c>
      <c r="J127" s="13">
        <v>0</v>
      </c>
      <c r="K127" s="15">
        <v>0</v>
      </c>
      <c r="L127" s="12">
        <v>0</v>
      </c>
      <c r="M127" s="13">
        <v>0</v>
      </c>
      <c r="N127" s="13">
        <v>0</v>
      </c>
      <c r="O127" s="15">
        <v>0</v>
      </c>
      <c r="P127" s="12">
        <v>9.9819999999999993</v>
      </c>
      <c r="Q127" s="13">
        <v>13.692</v>
      </c>
      <c r="R127" s="13">
        <v>5.0919999999999996</v>
      </c>
      <c r="S127" s="14">
        <f t="shared" si="133"/>
        <v>62.810400233713118</v>
      </c>
      <c r="T127" s="16">
        <v>0</v>
      </c>
      <c r="U127" s="13">
        <v>0</v>
      </c>
      <c r="V127" s="14">
        <v>0</v>
      </c>
    </row>
    <row r="128" spans="1:22" ht="65" x14ac:dyDescent="0.35">
      <c r="A128" s="119" t="s">
        <v>558</v>
      </c>
      <c r="B128" s="10" t="s">
        <v>435</v>
      </c>
      <c r="C128" s="11" t="s">
        <v>400</v>
      </c>
      <c r="D128" s="12">
        <f>D129+D130+D131</f>
        <v>34.246000000000002</v>
      </c>
      <c r="E128" s="13">
        <f t="shared" ref="E128:F128" si="151">E129+E130+E131</f>
        <v>85.73599999999999</v>
      </c>
      <c r="F128" s="13">
        <f t="shared" si="151"/>
        <v>25.033000000000001</v>
      </c>
      <c r="G128" s="14">
        <f t="shared" si="93"/>
        <v>70.802230101707565</v>
      </c>
      <c r="H128" s="12">
        <v>0</v>
      </c>
      <c r="I128" s="13">
        <v>0</v>
      </c>
      <c r="J128" s="13">
        <v>0</v>
      </c>
      <c r="K128" s="15">
        <v>0</v>
      </c>
      <c r="L128" s="12">
        <v>0</v>
      </c>
      <c r="M128" s="13">
        <v>0</v>
      </c>
      <c r="N128" s="13">
        <v>0</v>
      </c>
      <c r="O128" s="15">
        <v>0</v>
      </c>
      <c r="P128" s="12">
        <f>P129+P130+P131</f>
        <v>34.246000000000002</v>
      </c>
      <c r="Q128" s="13">
        <f t="shared" ref="Q128" si="152">Q129+Q130+Q131</f>
        <v>85.73599999999999</v>
      </c>
      <c r="R128" s="13">
        <v>25.033000000000001</v>
      </c>
      <c r="S128" s="14">
        <f t="shared" si="133"/>
        <v>70.802230101707565</v>
      </c>
      <c r="T128" s="16">
        <v>0</v>
      </c>
      <c r="U128" s="13">
        <v>0</v>
      </c>
      <c r="V128" s="14">
        <v>0</v>
      </c>
    </row>
    <row r="129" spans="1:22" ht="52" x14ac:dyDescent="0.35">
      <c r="A129" s="119" t="s">
        <v>559</v>
      </c>
      <c r="B129" s="10" t="s">
        <v>427</v>
      </c>
      <c r="C129" s="11" t="s">
        <v>400</v>
      </c>
      <c r="D129" s="12">
        <f t="shared" ref="D129:F130" si="153">P129</f>
        <v>25.18</v>
      </c>
      <c r="E129" s="13">
        <f t="shared" si="153"/>
        <v>52.043999999999997</v>
      </c>
      <c r="F129" s="13">
        <f t="shared" si="153"/>
        <v>19.375</v>
      </c>
      <c r="G129" s="14">
        <f t="shared" si="93"/>
        <v>62.771885327799552</v>
      </c>
      <c r="H129" s="12">
        <v>0</v>
      </c>
      <c r="I129" s="13">
        <v>0</v>
      </c>
      <c r="J129" s="13">
        <v>0</v>
      </c>
      <c r="K129" s="15">
        <v>0</v>
      </c>
      <c r="L129" s="12">
        <v>0</v>
      </c>
      <c r="M129" s="13">
        <v>0</v>
      </c>
      <c r="N129" s="13">
        <v>0</v>
      </c>
      <c r="O129" s="15">
        <v>0</v>
      </c>
      <c r="P129" s="12">
        <v>25.18</v>
      </c>
      <c r="Q129" s="13">
        <v>52.043999999999997</v>
      </c>
      <c r="R129" s="13">
        <v>19.375</v>
      </c>
      <c r="S129" s="14">
        <f t="shared" si="133"/>
        <v>62.771885327799552</v>
      </c>
      <c r="T129" s="16">
        <v>0</v>
      </c>
      <c r="U129" s="13">
        <v>0</v>
      </c>
      <c r="V129" s="14">
        <v>0</v>
      </c>
    </row>
    <row r="130" spans="1:22" ht="39" x14ac:dyDescent="0.35">
      <c r="A130" s="119" t="s">
        <v>560</v>
      </c>
      <c r="B130" s="10" t="s">
        <v>428</v>
      </c>
      <c r="C130" s="11" t="s">
        <v>400</v>
      </c>
      <c r="D130" s="12">
        <f t="shared" si="153"/>
        <v>9.0660000000000007</v>
      </c>
      <c r="E130" s="13">
        <f t="shared" si="153"/>
        <v>13.692</v>
      </c>
      <c r="F130" s="13">
        <f t="shared" si="153"/>
        <v>5.6580000000000004</v>
      </c>
      <c r="G130" s="14">
        <f t="shared" si="93"/>
        <v>58.676599474145483</v>
      </c>
      <c r="H130" s="12">
        <v>0</v>
      </c>
      <c r="I130" s="13">
        <v>0</v>
      </c>
      <c r="J130" s="13">
        <v>0</v>
      </c>
      <c r="K130" s="15">
        <v>0</v>
      </c>
      <c r="L130" s="12">
        <v>0</v>
      </c>
      <c r="M130" s="13">
        <v>0</v>
      </c>
      <c r="N130" s="13">
        <v>0</v>
      </c>
      <c r="O130" s="15">
        <v>0</v>
      </c>
      <c r="P130" s="12">
        <v>9.0660000000000007</v>
      </c>
      <c r="Q130" s="13">
        <v>13.692</v>
      </c>
      <c r="R130" s="13">
        <v>5.6580000000000004</v>
      </c>
      <c r="S130" s="14">
        <f t="shared" si="133"/>
        <v>58.676599474145483</v>
      </c>
      <c r="T130" s="16">
        <v>0</v>
      </c>
      <c r="U130" s="13">
        <v>0</v>
      </c>
      <c r="V130" s="14">
        <v>0</v>
      </c>
    </row>
    <row r="131" spans="1:22" x14ac:dyDescent="0.35">
      <c r="A131" s="119" t="s">
        <v>561</v>
      </c>
      <c r="B131" s="10" t="s">
        <v>517</v>
      </c>
      <c r="C131" s="11" t="s">
        <v>400</v>
      </c>
      <c r="D131" s="12">
        <v>0</v>
      </c>
      <c r="E131" s="13">
        <f>Q131</f>
        <v>20</v>
      </c>
      <c r="F131" s="13">
        <f>R131</f>
        <v>0</v>
      </c>
      <c r="G131" s="14">
        <f t="shared" si="93"/>
        <v>100</v>
      </c>
      <c r="H131" s="12">
        <v>0</v>
      </c>
      <c r="I131" s="13">
        <v>0</v>
      </c>
      <c r="J131" s="13">
        <v>0</v>
      </c>
      <c r="K131" s="15">
        <v>0</v>
      </c>
      <c r="L131" s="12">
        <v>0</v>
      </c>
      <c r="M131" s="13">
        <v>0</v>
      </c>
      <c r="N131" s="13">
        <v>0</v>
      </c>
      <c r="O131" s="15">
        <v>0</v>
      </c>
      <c r="P131" s="12">
        <v>0</v>
      </c>
      <c r="Q131" s="13">
        <v>20</v>
      </c>
      <c r="R131" s="13">
        <v>0</v>
      </c>
      <c r="S131" s="14">
        <f t="shared" si="133"/>
        <v>100</v>
      </c>
      <c r="T131" s="16">
        <v>0</v>
      </c>
      <c r="U131" s="13">
        <v>0</v>
      </c>
      <c r="V131" s="14">
        <v>0</v>
      </c>
    </row>
    <row r="132" spans="1:22" ht="65" x14ac:dyDescent="0.35">
      <c r="A132" s="119" t="s">
        <v>562</v>
      </c>
      <c r="B132" s="10" t="s">
        <v>436</v>
      </c>
      <c r="C132" s="11" t="s">
        <v>400</v>
      </c>
      <c r="D132" s="12">
        <f>D133+D134</f>
        <v>27.066000000000003</v>
      </c>
      <c r="E132" s="13">
        <f t="shared" ref="E132:F132" si="154">E133+E134</f>
        <v>44.495999999999995</v>
      </c>
      <c r="F132" s="13">
        <f t="shared" si="154"/>
        <v>20.789000000000001</v>
      </c>
      <c r="G132" s="14">
        <f t="shared" si="93"/>
        <v>53.278946422150298</v>
      </c>
      <c r="H132" s="12">
        <v>0</v>
      </c>
      <c r="I132" s="13">
        <v>0</v>
      </c>
      <c r="J132" s="13">
        <v>0</v>
      </c>
      <c r="K132" s="15">
        <v>0</v>
      </c>
      <c r="L132" s="12">
        <v>0</v>
      </c>
      <c r="M132" s="13">
        <v>0</v>
      </c>
      <c r="N132" s="13">
        <v>0</v>
      </c>
      <c r="O132" s="15">
        <v>0</v>
      </c>
      <c r="P132" s="12">
        <f>P133+P134</f>
        <v>27.066000000000003</v>
      </c>
      <c r="Q132" s="13">
        <f t="shared" ref="Q132" si="155">Q133+Q134</f>
        <v>44.495999999999995</v>
      </c>
      <c r="R132" s="13">
        <f t="shared" ref="R132" si="156">R133+R134</f>
        <v>20.789000000000001</v>
      </c>
      <c r="S132" s="14">
        <f t="shared" si="133"/>
        <v>53.278946422150298</v>
      </c>
      <c r="T132" s="16">
        <v>0</v>
      </c>
      <c r="U132" s="13">
        <v>0</v>
      </c>
      <c r="V132" s="14">
        <v>0</v>
      </c>
    </row>
    <row r="133" spans="1:22" ht="52" x14ac:dyDescent="0.35">
      <c r="A133" s="119" t="s">
        <v>563</v>
      </c>
      <c r="B133" s="10" t="s">
        <v>427</v>
      </c>
      <c r="C133" s="11" t="s">
        <v>400</v>
      </c>
      <c r="D133" s="12">
        <f t="shared" ref="D133:F134" si="157">P133</f>
        <v>18</v>
      </c>
      <c r="E133" s="13">
        <f t="shared" si="157"/>
        <v>26.4</v>
      </c>
      <c r="F133" s="13">
        <f t="shared" si="157"/>
        <v>14</v>
      </c>
      <c r="G133" s="14">
        <f t="shared" si="93"/>
        <v>46.969696969696969</v>
      </c>
      <c r="H133" s="12">
        <v>0</v>
      </c>
      <c r="I133" s="13">
        <v>0</v>
      </c>
      <c r="J133" s="13">
        <v>0</v>
      </c>
      <c r="K133" s="15">
        <v>0</v>
      </c>
      <c r="L133" s="12">
        <v>0</v>
      </c>
      <c r="M133" s="13">
        <v>0</v>
      </c>
      <c r="N133" s="13">
        <v>0</v>
      </c>
      <c r="O133" s="15">
        <v>0</v>
      </c>
      <c r="P133" s="12">
        <v>18</v>
      </c>
      <c r="Q133" s="13">
        <v>26.4</v>
      </c>
      <c r="R133" s="13">
        <v>14</v>
      </c>
      <c r="S133" s="14">
        <f t="shared" si="133"/>
        <v>46.969696969696969</v>
      </c>
      <c r="T133" s="16">
        <v>0</v>
      </c>
      <c r="U133" s="13">
        <v>0</v>
      </c>
      <c r="V133" s="14">
        <v>0</v>
      </c>
    </row>
    <row r="134" spans="1:22" ht="39.5" thickBot="1" x14ac:dyDescent="0.4">
      <c r="A134" s="112" t="s">
        <v>564</v>
      </c>
      <c r="B134" s="89" t="s">
        <v>428</v>
      </c>
      <c r="C134" s="121" t="s">
        <v>400</v>
      </c>
      <c r="D134" s="113">
        <f t="shared" si="157"/>
        <v>9.0660000000000007</v>
      </c>
      <c r="E134" s="78">
        <f t="shared" si="157"/>
        <v>18.096</v>
      </c>
      <c r="F134" s="78">
        <f t="shared" si="157"/>
        <v>6.7889999999999997</v>
      </c>
      <c r="G134" s="93">
        <f t="shared" ref="G134:G138" si="158">100-F134/E134*100</f>
        <v>62.483421750663133</v>
      </c>
      <c r="H134" s="113">
        <v>0</v>
      </c>
      <c r="I134" s="78">
        <v>0</v>
      </c>
      <c r="J134" s="78">
        <v>0</v>
      </c>
      <c r="K134" s="94">
        <v>0</v>
      </c>
      <c r="L134" s="113">
        <v>0</v>
      </c>
      <c r="M134" s="78">
        <v>0</v>
      </c>
      <c r="N134" s="78">
        <v>0</v>
      </c>
      <c r="O134" s="94">
        <v>0</v>
      </c>
      <c r="P134" s="113">
        <v>9.0660000000000007</v>
      </c>
      <c r="Q134" s="78">
        <v>18.096</v>
      </c>
      <c r="R134" s="78">
        <v>6.7889999999999997</v>
      </c>
      <c r="S134" s="93">
        <f t="shared" si="133"/>
        <v>62.483421750663133</v>
      </c>
      <c r="T134" s="114">
        <v>0</v>
      </c>
      <c r="U134" s="78">
        <v>0</v>
      </c>
      <c r="V134" s="93">
        <v>0</v>
      </c>
    </row>
    <row r="135" spans="1:22" ht="65" x14ac:dyDescent="0.35">
      <c r="A135" s="71" t="s">
        <v>565</v>
      </c>
      <c r="B135" s="28" t="s">
        <v>437</v>
      </c>
      <c r="C135" s="122" t="s">
        <v>400</v>
      </c>
      <c r="D135" s="33">
        <f>D136+D137</f>
        <v>15.751000000000001</v>
      </c>
      <c r="E135" s="31">
        <f t="shared" ref="E135:F135" si="159">E136+E137</f>
        <v>24.311</v>
      </c>
      <c r="F135" s="31">
        <f t="shared" si="159"/>
        <v>8</v>
      </c>
      <c r="G135" s="19">
        <f t="shared" si="158"/>
        <v>67.093085434576935</v>
      </c>
      <c r="H135" s="33">
        <v>0</v>
      </c>
      <c r="I135" s="31">
        <v>0</v>
      </c>
      <c r="J135" s="31">
        <v>0</v>
      </c>
      <c r="K135" s="34">
        <v>0</v>
      </c>
      <c r="L135" s="33">
        <v>0</v>
      </c>
      <c r="M135" s="31">
        <v>0</v>
      </c>
      <c r="N135" s="31">
        <v>0</v>
      </c>
      <c r="O135" s="34">
        <v>0</v>
      </c>
      <c r="P135" s="33">
        <f>P136+P137</f>
        <v>15.751000000000001</v>
      </c>
      <c r="Q135" s="31">
        <f t="shared" ref="Q135" si="160">Q136+Q137</f>
        <v>24.311</v>
      </c>
      <c r="R135" s="31">
        <f>R136+R137</f>
        <v>8</v>
      </c>
      <c r="S135" s="19">
        <f t="shared" si="133"/>
        <v>67.093085434576935</v>
      </c>
      <c r="T135" s="32">
        <v>0</v>
      </c>
      <c r="U135" s="31">
        <v>0</v>
      </c>
      <c r="V135" s="19">
        <v>0</v>
      </c>
    </row>
    <row r="136" spans="1:22" ht="52" x14ac:dyDescent="0.35">
      <c r="A136" s="119" t="s">
        <v>566</v>
      </c>
      <c r="B136" s="10" t="s">
        <v>427</v>
      </c>
      <c r="C136" s="11" t="s">
        <v>400</v>
      </c>
      <c r="D136" s="12">
        <f t="shared" ref="D136:F137" si="161">P136</f>
        <v>10</v>
      </c>
      <c r="E136" s="13">
        <f t="shared" si="161"/>
        <v>15.4</v>
      </c>
      <c r="F136" s="13">
        <f t="shared" si="161"/>
        <v>8</v>
      </c>
      <c r="G136" s="14">
        <f t="shared" si="158"/>
        <v>48.05194805194806</v>
      </c>
      <c r="H136" s="12">
        <v>0</v>
      </c>
      <c r="I136" s="13">
        <v>0</v>
      </c>
      <c r="J136" s="13">
        <v>0</v>
      </c>
      <c r="K136" s="15">
        <v>0</v>
      </c>
      <c r="L136" s="12">
        <v>0</v>
      </c>
      <c r="M136" s="13">
        <v>0</v>
      </c>
      <c r="N136" s="13">
        <v>0</v>
      </c>
      <c r="O136" s="15">
        <v>0</v>
      </c>
      <c r="P136" s="12">
        <v>10</v>
      </c>
      <c r="Q136" s="13">
        <v>15.4</v>
      </c>
      <c r="R136" s="13">
        <v>8</v>
      </c>
      <c r="S136" s="14">
        <f t="shared" si="133"/>
        <v>48.05194805194806</v>
      </c>
      <c r="T136" s="16">
        <v>0</v>
      </c>
      <c r="U136" s="13">
        <v>0</v>
      </c>
      <c r="V136" s="14">
        <v>0</v>
      </c>
    </row>
    <row r="137" spans="1:22" ht="39" x14ac:dyDescent="0.35">
      <c r="A137" s="119" t="s">
        <v>567</v>
      </c>
      <c r="B137" s="10" t="s">
        <v>428</v>
      </c>
      <c r="C137" s="11" t="s">
        <v>400</v>
      </c>
      <c r="D137" s="12">
        <f t="shared" si="161"/>
        <v>5.7510000000000003</v>
      </c>
      <c r="E137" s="13">
        <f t="shared" si="161"/>
        <v>8.9109999999999996</v>
      </c>
      <c r="F137" s="13">
        <f t="shared" si="161"/>
        <v>0</v>
      </c>
      <c r="G137" s="14">
        <f t="shared" si="158"/>
        <v>100</v>
      </c>
      <c r="H137" s="12">
        <v>0</v>
      </c>
      <c r="I137" s="13">
        <v>0</v>
      </c>
      <c r="J137" s="13">
        <v>0</v>
      </c>
      <c r="K137" s="15">
        <v>0</v>
      </c>
      <c r="L137" s="12">
        <v>0</v>
      </c>
      <c r="M137" s="13">
        <v>0</v>
      </c>
      <c r="N137" s="13">
        <v>0</v>
      </c>
      <c r="O137" s="15">
        <v>0</v>
      </c>
      <c r="P137" s="12">
        <v>5.7510000000000003</v>
      </c>
      <c r="Q137" s="13">
        <v>8.9109999999999996</v>
      </c>
      <c r="R137" s="13">
        <v>0</v>
      </c>
      <c r="S137" s="14">
        <f t="shared" si="133"/>
        <v>100</v>
      </c>
      <c r="T137" s="16">
        <v>0</v>
      </c>
      <c r="U137" s="13">
        <v>0</v>
      </c>
      <c r="V137" s="14">
        <v>0</v>
      </c>
    </row>
    <row r="138" spans="1:22" ht="148.5" customHeight="1" x14ac:dyDescent="0.35">
      <c r="A138" s="119" t="s">
        <v>340</v>
      </c>
      <c r="B138" s="1" t="s">
        <v>663</v>
      </c>
      <c r="C138" s="2" t="s">
        <v>398</v>
      </c>
      <c r="D138" s="3">
        <f>D139</f>
        <v>18169.882000000001</v>
      </c>
      <c r="E138" s="4">
        <f>E139</f>
        <v>20063.271000000001</v>
      </c>
      <c r="F138" s="5">
        <f>F139</f>
        <v>9536.9570000000003</v>
      </c>
      <c r="G138" s="6">
        <f t="shared" si="158"/>
        <v>52.465592474925948</v>
      </c>
      <c r="H138" s="7">
        <f>H139</f>
        <v>0</v>
      </c>
      <c r="I138" s="4">
        <f t="shared" ref="I138:J138" si="162">I139</f>
        <v>0</v>
      </c>
      <c r="J138" s="4">
        <f t="shared" si="162"/>
        <v>0</v>
      </c>
      <c r="K138" s="8">
        <v>0</v>
      </c>
      <c r="L138" s="7">
        <f>L139</f>
        <v>0</v>
      </c>
      <c r="M138" s="4">
        <f t="shared" ref="M138" si="163">M139</f>
        <v>0</v>
      </c>
      <c r="N138" s="4">
        <f t="shared" ref="N138" si="164">N139</f>
        <v>0</v>
      </c>
      <c r="O138" s="8">
        <v>0</v>
      </c>
      <c r="P138" s="7">
        <f>P139</f>
        <v>18169.882000000001</v>
      </c>
      <c r="Q138" s="4">
        <f t="shared" ref="Q138" si="165">Q139</f>
        <v>20063.271000000001</v>
      </c>
      <c r="R138" s="4">
        <f t="shared" ref="R138" si="166">R139</f>
        <v>9536.9570000000003</v>
      </c>
      <c r="S138" s="6">
        <f t="shared" si="133"/>
        <v>52.465592474925948</v>
      </c>
      <c r="T138" s="5">
        <v>0</v>
      </c>
      <c r="U138" s="4">
        <v>0</v>
      </c>
      <c r="V138" s="6">
        <v>0</v>
      </c>
    </row>
    <row r="139" spans="1:22" ht="143.5" thickBot="1" x14ac:dyDescent="0.4">
      <c r="A139" s="124" t="s">
        <v>348</v>
      </c>
      <c r="B139" s="76" t="s">
        <v>438</v>
      </c>
      <c r="C139" s="125" t="s">
        <v>398</v>
      </c>
      <c r="D139" s="79">
        <f>H139+L139+P139+T139</f>
        <v>18169.882000000001</v>
      </c>
      <c r="E139" s="92">
        <f>I139+M139+Q139+T139</f>
        <v>20063.271000000001</v>
      </c>
      <c r="F139" s="80">
        <f>J139+N139+R139+U139</f>
        <v>9536.9570000000003</v>
      </c>
      <c r="G139" s="83">
        <f>100-F139/E139*100</f>
        <v>52.465592474925948</v>
      </c>
      <c r="H139" s="79">
        <f>0</f>
        <v>0</v>
      </c>
      <c r="I139" s="80">
        <f>0</f>
        <v>0</v>
      </c>
      <c r="J139" s="80">
        <v>0</v>
      </c>
      <c r="K139" s="81">
        <v>0</v>
      </c>
      <c r="L139" s="79">
        <f>0</f>
        <v>0</v>
      </c>
      <c r="M139" s="80">
        <f>0</f>
        <v>0</v>
      </c>
      <c r="N139" s="80">
        <v>0</v>
      </c>
      <c r="O139" s="81">
        <v>0</v>
      </c>
      <c r="P139" s="79">
        <f>18169.882</f>
        <v>18169.882000000001</v>
      </c>
      <c r="Q139" s="80">
        <v>20063.271000000001</v>
      </c>
      <c r="R139" s="80">
        <v>9536.9570000000003</v>
      </c>
      <c r="S139" s="83">
        <f>100-R139/Q139*100</f>
        <v>52.465592474925948</v>
      </c>
      <c r="T139" s="84">
        <v>0</v>
      </c>
      <c r="U139" s="80">
        <v>0</v>
      </c>
      <c r="V139" s="83">
        <v>0</v>
      </c>
    </row>
    <row r="140" spans="1:22" s="127" customFormat="1" ht="74" thickBot="1" x14ac:dyDescent="0.35">
      <c r="A140" s="36" t="s">
        <v>439</v>
      </c>
      <c r="B140" s="21" t="s">
        <v>440</v>
      </c>
      <c r="C140" s="126" t="s">
        <v>443</v>
      </c>
      <c r="D140" s="35">
        <f>D141+D144+D151</f>
        <v>43500.38</v>
      </c>
      <c r="E140" s="25">
        <f>E141+E144+E151</f>
        <v>17696.257999999998</v>
      </c>
      <c r="F140" s="27">
        <f>F141+F144+F151</f>
        <v>5791.5030000000006</v>
      </c>
      <c r="G140" s="24">
        <f>100-F140/E140*100</f>
        <v>67.272725115106255</v>
      </c>
      <c r="H140" s="23">
        <f>H141+H144+H151</f>
        <v>0</v>
      </c>
      <c r="I140" s="25">
        <f t="shared" ref="I140:J140" si="167">I141+I144+I151</f>
        <v>0</v>
      </c>
      <c r="J140" s="25">
        <f t="shared" si="167"/>
        <v>0</v>
      </c>
      <c r="K140" s="26">
        <v>0</v>
      </c>
      <c r="L140" s="23">
        <f>L141+L144+L151</f>
        <v>0</v>
      </c>
      <c r="M140" s="25">
        <f t="shared" ref="M140" si="168">M141+M144+M151</f>
        <v>0</v>
      </c>
      <c r="N140" s="25">
        <f t="shared" ref="N140" si="169">N141+N144+N151</f>
        <v>0</v>
      </c>
      <c r="O140" s="26">
        <v>0</v>
      </c>
      <c r="P140" s="23">
        <f>P141+P144+P151</f>
        <v>43500.38</v>
      </c>
      <c r="Q140" s="25">
        <f t="shared" ref="Q140" si="170">Q141+Q144+Q151</f>
        <v>17696.257999999998</v>
      </c>
      <c r="R140" s="25">
        <f t="shared" ref="R140" si="171">R141+R144+R151</f>
        <v>5791.5030000000006</v>
      </c>
      <c r="S140" s="24">
        <f>100-R140/Q140*100</f>
        <v>67.272725115106255</v>
      </c>
      <c r="T140" s="27">
        <v>0</v>
      </c>
      <c r="U140" s="25">
        <v>0</v>
      </c>
      <c r="V140" s="24">
        <v>0</v>
      </c>
    </row>
    <row r="141" spans="1:22" ht="62.15" customHeight="1" x14ac:dyDescent="0.35">
      <c r="A141" s="71" t="s">
        <v>68</v>
      </c>
      <c r="B141" s="72" t="s">
        <v>441</v>
      </c>
      <c r="C141" s="117" t="s">
        <v>398</v>
      </c>
      <c r="D141" s="118">
        <f>D142+D143</f>
        <v>26936.37</v>
      </c>
      <c r="E141" s="74">
        <f>E142+E143</f>
        <v>12536.814999999999</v>
      </c>
      <c r="F141" s="75">
        <f>F142+F143</f>
        <v>4912.0370000000003</v>
      </c>
      <c r="G141" s="17">
        <f>100-F141/E141*100</f>
        <v>60.819099587893724</v>
      </c>
      <c r="H141" s="73">
        <f>H142+H143</f>
        <v>0</v>
      </c>
      <c r="I141" s="74">
        <f t="shared" ref="I141:J141" si="172">I142+I143</f>
        <v>0</v>
      </c>
      <c r="J141" s="74">
        <f t="shared" si="172"/>
        <v>0</v>
      </c>
      <c r="K141" s="60">
        <v>0</v>
      </c>
      <c r="L141" s="73">
        <f>L142+L143</f>
        <v>0</v>
      </c>
      <c r="M141" s="74">
        <f t="shared" ref="M141" si="173">M142+M143</f>
        <v>0</v>
      </c>
      <c r="N141" s="74">
        <f t="shared" ref="N141" si="174">N142+N143</f>
        <v>0</v>
      </c>
      <c r="O141" s="60">
        <v>0</v>
      </c>
      <c r="P141" s="73">
        <f>P142+P143</f>
        <v>26936.37</v>
      </c>
      <c r="Q141" s="74">
        <f t="shared" ref="Q141" si="175">Q142+Q143</f>
        <v>12536.814999999999</v>
      </c>
      <c r="R141" s="74">
        <f t="shared" ref="R141" si="176">R142+R143</f>
        <v>4912.0370000000003</v>
      </c>
      <c r="S141" s="17">
        <f>100-R141/Q141*100</f>
        <v>60.819099587893724</v>
      </c>
      <c r="T141" s="75">
        <v>0</v>
      </c>
      <c r="U141" s="74">
        <v>0</v>
      </c>
      <c r="V141" s="17">
        <v>0</v>
      </c>
    </row>
    <row r="142" spans="1:22" ht="84.75" customHeight="1" x14ac:dyDescent="0.35">
      <c r="A142" s="119" t="s">
        <v>14</v>
      </c>
      <c r="B142" s="10" t="s">
        <v>442</v>
      </c>
      <c r="C142" s="11" t="s">
        <v>398</v>
      </c>
      <c r="D142" s="64">
        <f>H142+L142+P142+T142</f>
        <v>23336.37</v>
      </c>
      <c r="E142" s="65">
        <f>I142+M142+Q142+T142</f>
        <v>9057.8009999999995</v>
      </c>
      <c r="F142" s="65">
        <f t="shared" ref="F142:F143" si="177">J142+N142+R142+U142</f>
        <v>4402.2330000000002</v>
      </c>
      <c r="G142" s="19">
        <f t="shared" ref="G142:G154" si="178">100-F142/E142*100</f>
        <v>51.398435448073982</v>
      </c>
      <c r="H142" s="64">
        <v>0</v>
      </c>
      <c r="I142" s="65">
        <v>0</v>
      </c>
      <c r="J142" s="65">
        <v>0</v>
      </c>
      <c r="K142" s="15">
        <v>0</v>
      </c>
      <c r="L142" s="64">
        <v>0</v>
      </c>
      <c r="M142" s="65">
        <v>0</v>
      </c>
      <c r="N142" s="65">
        <v>0</v>
      </c>
      <c r="O142" s="15">
        <v>0</v>
      </c>
      <c r="P142" s="64">
        <v>23336.37</v>
      </c>
      <c r="Q142" s="65">
        <v>9057.8009999999995</v>
      </c>
      <c r="R142" s="65">
        <v>4402.2330000000002</v>
      </c>
      <c r="S142" s="19">
        <f t="shared" ref="S142:S154" si="179">100-R142/Q142*100</f>
        <v>51.398435448073982</v>
      </c>
      <c r="T142" s="66">
        <v>0</v>
      </c>
      <c r="U142" s="65">
        <v>0</v>
      </c>
      <c r="V142" s="14">
        <v>0</v>
      </c>
    </row>
    <row r="143" spans="1:22" ht="74.5" customHeight="1" x14ac:dyDescent="0.35">
      <c r="A143" s="119" t="s">
        <v>21</v>
      </c>
      <c r="B143" s="10" t="s">
        <v>444</v>
      </c>
      <c r="C143" s="11" t="s">
        <v>398</v>
      </c>
      <c r="D143" s="64">
        <f t="shared" ref="D143" si="180">H143+L143+P143+T143</f>
        <v>3600</v>
      </c>
      <c r="E143" s="65">
        <f t="shared" ref="E143" si="181">I143+M143+Q143+T143</f>
        <v>3479.0140000000001</v>
      </c>
      <c r="F143" s="65">
        <f t="shared" si="177"/>
        <v>509.80399999999997</v>
      </c>
      <c r="G143" s="19">
        <f t="shared" si="178"/>
        <v>85.346307890683974</v>
      </c>
      <c r="H143" s="64">
        <v>0</v>
      </c>
      <c r="I143" s="65">
        <v>0</v>
      </c>
      <c r="J143" s="65">
        <v>0</v>
      </c>
      <c r="K143" s="15">
        <v>0</v>
      </c>
      <c r="L143" s="64">
        <v>0</v>
      </c>
      <c r="M143" s="65">
        <v>0</v>
      </c>
      <c r="N143" s="65">
        <v>0</v>
      </c>
      <c r="O143" s="15">
        <v>0</v>
      </c>
      <c r="P143" s="64">
        <v>3600</v>
      </c>
      <c r="Q143" s="65">
        <v>3479.0140000000001</v>
      </c>
      <c r="R143" s="65">
        <v>509.80399999999997</v>
      </c>
      <c r="S143" s="19">
        <f t="shared" si="179"/>
        <v>85.346307890683974</v>
      </c>
      <c r="T143" s="66">
        <v>0</v>
      </c>
      <c r="U143" s="65">
        <v>0</v>
      </c>
      <c r="V143" s="14">
        <v>0</v>
      </c>
    </row>
    <row r="144" spans="1:22" ht="51" customHeight="1" x14ac:dyDescent="0.35">
      <c r="A144" s="119" t="s">
        <v>18</v>
      </c>
      <c r="B144" s="1" t="s">
        <v>452</v>
      </c>
      <c r="C144" s="2" t="s">
        <v>446</v>
      </c>
      <c r="D144" s="7">
        <f>D145+D146+D147+D148+D149+D150</f>
        <v>1438</v>
      </c>
      <c r="E144" s="4">
        <f t="shared" ref="E144:F144" si="182">E145+E146+E147+E148+E149+E150</f>
        <v>1438</v>
      </c>
      <c r="F144" s="4">
        <f t="shared" si="182"/>
        <v>251.17400000000001</v>
      </c>
      <c r="G144" s="17">
        <f t="shared" si="178"/>
        <v>82.533101529902638</v>
      </c>
      <c r="H144" s="7">
        <f>H145+H146+H147+H148+H149+H150</f>
        <v>0</v>
      </c>
      <c r="I144" s="4">
        <f t="shared" ref="I144" si="183">I145+I146+I147+I148+I149+I150</f>
        <v>0</v>
      </c>
      <c r="J144" s="4">
        <f t="shared" ref="J144" si="184">J145+J146+J147+J148+J149+J150</f>
        <v>0</v>
      </c>
      <c r="K144" s="8">
        <v>0</v>
      </c>
      <c r="L144" s="7">
        <f>L145+L146+L147+L148+L149+L150</f>
        <v>0</v>
      </c>
      <c r="M144" s="4">
        <f t="shared" ref="M144" si="185">M145+M146+M147+M148+M149+M150</f>
        <v>0</v>
      </c>
      <c r="N144" s="4">
        <f t="shared" ref="N144" si="186">N145+N146+N147+N148+N149+N150</f>
        <v>0</v>
      </c>
      <c r="O144" s="8">
        <v>0</v>
      </c>
      <c r="P144" s="7">
        <f>P145+P146+P147+P148+P149+P150</f>
        <v>1438</v>
      </c>
      <c r="Q144" s="4">
        <f t="shared" ref="Q144" si="187">Q145+Q146+Q147+Q148+Q149+Q150</f>
        <v>1438</v>
      </c>
      <c r="R144" s="4">
        <f t="shared" ref="R144" si="188">R145+R146+R147+R148+R149+R150</f>
        <v>251.17400000000001</v>
      </c>
      <c r="S144" s="17">
        <f t="shared" si="179"/>
        <v>82.533101529902638</v>
      </c>
      <c r="T144" s="5">
        <v>0</v>
      </c>
      <c r="U144" s="4">
        <v>0</v>
      </c>
      <c r="V144" s="6">
        <v>0</v>
      </c>
    </row>
    <row r="145" spans="1:22" ht="42.5" thickBot="1" x14ac:dyDescent="0.4">
      <c r="A145" s="112" t="s">
        <v>25</v>
      </c>
      <c r="B145" s="89" t="s">
        <v>445</v>
      </c>
      <c r="C145" s="121" t="s">
        <v>446</v>
      </c>
      <c r="D145" s="113">
        <f t="shared" ref="D145:F147" si="189">P145</f>
        <v>225</v>
      </c>
      <c r="E145" s="78">
        <f t="shared" si="189"/>
        <v>225</v>
      </c>
      <c r="F145" s="78">
        <f t="shared" si="189"/>
        <v>0</v>
      </c>
      <c r="G145" s="93">
        <f t="shared" si="178"/>
        <v>100</v>
      </c>
      <c r="H145" s="113">
        <v>0</v>
      </c>
      <c r="I145" s="78">
        <v>0</v>
      </c>
      <c r="J145" s="78">
        <v>0</v>
      </c>
      <c r="K145" s="94">
        <v>0</v>
      </c>
      <c r="L145" s="113">
        <v>0</v>
      </c>
      <c r="M145" s="78">
        <v>0</v>
      </c>
      <c r="N145" s="78">
        <v>0</v>
      </c>
      <c r="O145" s="94">
        <v>0</v>
      </c>
      <c r="P145" s="113">
        <v>225</v>
      </c>
      <c r="Q145" s="78">
        <v>225</v>
      </c>
      <c r="R145" s="78">
        <v>0</v>
      </c>
      <c r="S145" s="93">
        <f t="shared" si="179"/>
        <v>100</v>
      </c>
      <c r="T145" s="114">
        <v>0</v>
      </c>
      <c r="U145" s="78">
        <v>0</v>
      </c>
      <c r="V145" s="93">
        <v>0</v>
      </c>
    </row>
    <row r="146" spans="1:22" ht="42" x14ac:dyDescent="0.35">
      <c r="A146" s="71" t="s">
        <v>27</v>
      </c>
      <c r="B146" s="28" t="s">
        <v>447</v>
      </c>
      <c r="C146" s="122" t="s">
        <v>446</v>
      </c>
      <c r="D146" s="33">
        <f t="shared" si="189"/>
        <v>111</v>
      </c>
      <c r="E146" s="31">
        <f t="shared" si="189"/>
        <v>111</v>
      </c>
      <c r="F146" s="31">
        <f t="shared" si="189"/>
        <v>0</v>
      </c>
      <c r="G146" s="19">
        <f t="shared" si="178"/>
        <v>100</v>
      </c>
      <c r="H146" s="33">
        <v>0</v>
      </c>
      <c r="I146" s="31">
        <v>0</v>
      </c>
      <c r="J146" s="31">
        <v>0</v>
      </c>
      <c r="K146" s="34">
        <v>0</v>
      </c>
      <c r="L146" s="33">
        <v>0</v>
      </c>
      <c r="M146" s="31">
        <v>0</v>
      </c>
      <c r="N146" s="31">
        <v>0</v>
      </c>
      <c r="O146" s="34">
        <v>0</v>
      </c>
      <c r="P146" s="33">
        <v>111</v>
      </c>
      <c r="Q146" s="31">
        <v>111</v>
      </c>
      <c r="R146" s="31">
        <v>0</v>
      </c>
      <c r="S146" s="19">
        <f t="shared" si="179"/>
        <v>100</v>
      </c>
      <c r="T146" s="32">
        <v>0</v>
      </c>
      <c r="U146" s="31">
        <v>0</v>
      </c>
      <c r="V146" s="19">
        <v>0</v>
      </c>
    </row>
    <row r="147" spans="1:22" ht="42" x14ac:dyDescent="0.35">
      <c r="A147" s="119" t="s">
        <v>29</v>
      </c>
      <c r="B147" s="10" t="s">
        <v>448</v>
      </c>
      <c r="C147" s="11" t="s">
        <v>446</v>
      </c>
      <c r="D147" s="12">
        <f t="shared" si="189"/>
        <v>220</v>
      </c>
      <c r="E147" s="13">
        <f t="shared" si="189"/>
        <v>220</v>
      </c>
      <c r="F147" s="13">
        <f t="shared" si="189"/>
        <v>0</v>
      </c>
      <c r="G147" s="19">
        <f t="shared" si="178"/>
        <v>100</v>
      </c>
      <c r="H147" s="12">
        <v>0</v>
      </c>
      <c r="I147" s="13">
        <v>0</v>
      </c>
      <c r="J147" s="13">
        <v>0</v>
      </c>
      <c r="K147" s="15">
        <v>0</v>
      </c>
      <c r="L147" s="12">
        <v>0</v>
      </c>
      <c r="M147" s="13">
        <v>0</v>
      </c>
      <c r="N147" s="13">
        <v>0</v>
      </c>
      <c r="O147" s="15">
        <v>0</v>
      </c>
      <c r="P147" s="12">
        <v>220</v>
      </c>
      <c r="Q147" s="13">
        <v>220</v>
      </c>
      <c r="R147" s="13">
        <v>0</v>
      </c>
      <c r="S147" s="19">
        <f t="shared" si="179"/>
        <v>100</v>
      </c>
      <c r="T147" s="16">
        <v>0</v>
      </c>
      <c r="U147" s="13">
        <v>0</v>
      </c>
      <c r="V147" s="14">
        <v>0</v>
      </c>
    </row>
    <row r="148" spans="1:22" ht="42" x14ac:dyDescent="0.35">
      <c r="A148" s="119" t="s">
        <v>31</v>
      </c>
      <c r="B148" s="10" t="s">
        <v>449</v>
      </c>
      <c r="C148" s="11" t="s">
        <v>446</v>
      </c>
      <c r="D148" s="12">
        <f t="shared" ref="D148:E150" si="190">P148</f>
        <v>98</v>
      </c>
      <c r="E148" s="13">
        <f t="shared" si="190"/>
        <v>98</v>
      </c>
      <c r="F148" s="13">
        <v>0</v>
      </c>
      <c r="G148" s="19">
        <f t="shared" si="178"/>
        <v>100</v>
      </c>
      <c r="H148" s="12">
        <v>0</v>
      </c>
      <c r="I148" s="13">
        <v>0</v>
      </c>
      <c r="J148" s="13">
        <v>0</v>
      </c>
      <c r="K148" s="15">
        <v>0</v>
      </c>
      <c r="L148" s="12">
        <v>0</v>
      </c>
      <c r="M148" s="13">
        <v>0</v>
      </c>
      <c r="N148" s="13">
        <v>0</v>
      </c>
      <c r="O148" s="15">
        <v>0</v>
      </c>
      <c r="P148" s="12">
        <v>98</v>
      </c>
      <c r="Q148" s="13">
        <v>98</v>
      </c>
      <c r="R148" s="13">
        <v>0</v>
      </c>
      <c r="S148" s="19">
        <f t="shared" si="179"/>
        <v>100</v>
      </c>
      <c r="T148" s="16">
        <v>0</v>
      </c>
      <c r="U148" s="13">
        <v>0</v>
      </c>
      <c r="V148" s="14">
        <v>0</v>
      </c>
    </row>
    <row r="149" spans="1:22" ht="65" x14ac:dyDescent="0.35">
      <c r="A149" s="119" t="s">
        <v>33</v>
      </c>
      <c r="B149" s="10" t="s">
        <v>450</v>
      </c>
      <c r="C149" s="11" t="s">
        <v>446</v>
      </c>
      <c r="D149" s="12">
        <f t="shared" si="190"/>
        <v>133</v>
      </c>
      <c r="E149" s="13">
        <f t="shared" si="190"/>
        <v>133</v>
      </c>
      <c r="F149" s="13">
        <f>R149</f>
        <v>44.332999999999998</v>
      </c>
      <c r="G149" s="19">
        <f t="shared" si="178"/>
        <v>66.666917293233084</v>
      </c>
      <c r="H149" s="12">
        <v>0</v>
      </c>
      <c r="I149" s="13">
        <v>0</v>
      </c>
      <c r="J149" s="13">
        <v>0</v>
      </c>
      <c r="K149" s="15">
        <v>0</v>
      </c>
      <c r="L149" s="12">
        <v>0</v>
      </c>
      <c r="M149" s="13">
        <v>0</v>
      </c>
      <c r="N149" s="13">
        <v>0</v>
      </c>
      <c r="O149" s="15">
        <v>0</v>
      </c>
      <c r="P149" s="12">
        <v>133</v>
      </c>
      <c r="Q149" s="13">
        <v>133</v>
      </c>
      <c r="R149" s="13">
        <v>44.332999999999998</v>
      </c>
      <c r="S149" s="19">
        <f t="shared" si="179"/>
        <v>66.666917293233084</v>
      </c>
      <c r="T149" s="16">
        <v>0</v>
      </c>
      <c r="U149" s="13">
        <v>0</v>
      </c>
      <c r="V149" s="14">
        <v>0</v>
      </c>
    </row>
    <row r="150" spans="1:22" ht="91" x14ac:dyDescent="0.35">
      <c r="A150" s="119" t="s">
        <v>110</v>
      </c>
      <c r="B150" s="10" t="s">
        <v>451</v>
      </c>
      <c r="C150" s="11" t="s">
        <v>446</v>
      </c>
      <c r="D150" s="12">
        <f t="shared" si="190"/>
        <v>651</v>
      </c>
      <c r="E150" s="13">
        <f t="shared" si="190"/>
        <v>651</v>
      </c>
      <c r="F150" s="13">
        <f>R150</f>
        <v>206.84100000000001</v>
      </c>
      <c r="G150" s="19">
        <f t="shared" si="178"/>
        <v>68.227188940092162</v>
      </c>
      <c r="H150" s="12">
        <v>0</v>
      </c>
      <c r="I150" s="13">
        <v>0</v>
      </c>
      <c r="J150" s="13">
        <v>0</v>
      </c>
      <c r="K150" s="15">
        <v>0</v>
      </c>
      <c r="L150" s="12">
        <v>0</v>
      </c>
      <c r="M150" s="13">
        <v>0</v>
      </c>
      <c r="N150" s="13">
        <v>0</v>
      </c>
      <c r="O150" s="15">
        <v>0</v>
      </c>
      <c r="P150" s="12">
        <v>651</v>
      </c>
      <c r="Q150" s="13">
        <v>651</v>
      </c>
      <c r="R150" s="13">
        <v>206.84100000000001</v>
      </c>
      <c r="S150" s="19">
        <f t="shared" si="179"/>
        <v>68.227188940092162</v>
      </c>
      <c r="T150" s="16">
        <v>0</v>
      </c>
      <c r="U150" s="13">
        <v>0</v>
      </c>
      <c r="V150" s="14">
        <v>0</v>
      </c>
    </row>
    <row r="151" spans="1:22" ht="34.5" customHeight="1" x14ac:dyDescent="0.35">
      <c r="A151" s="119" t="s">
        <v>35</v>
      </c>
      <c r="B151" s="1" t="s">
        <v>453</v>
      </c>
      <c r="C151" s="2" t="s">
        <v>398</v>
      </c>
      <c r="D151" s="111">
        <f>D152+D153+D154+D155</f>
        <v>15126.01</v>
      </c>
      <c r="E151" s="69">
        <f>E152+E153+E154+E155</f>
        <v>3721.4430000000002</v>
      </c>
      <c r="F151" s="70">
        <f>F152+F153+F154+F155</f>
        <v>628.29200000000003</v>
      </c>
      <c r="G151" s="17">
        <f t="shared" si="178"/>
        <v>83.116979085800864</v>
      </c>
      <c r="H151" s="68">
        <f>H152+H153</f>
        <v>0</v>
      </c>
      <c r="I151" s="69">
        <v>0</v>
      </c>
      <c r="J151" s="69">
        <f>J152+J153</f>
        <v>0</v>
      </c>
      <c r="K151" s="8">
        <v>0</v>
      </c>
      <c r="L151" s="68">
        <f>L152+L153</f>
        <v>0</v>
      </c>
      <c r="M151" s="69">
        <f>M152+M153</f>
        <v>0</v>
      </c>
      <c r="N151" s="69">
        <f>N152+N153</f>
        <v>0</v>
      </c>
      <c r="O151" s="8">
        <v>0</v>
      </c>
      <c r="P151" s="111">
        <f>P152+P153+P154+P155</f>
        <v>15126.01</v>
      </c>
      <c r="Q151" s="69">
        <f>Q152+Q153+Q154+Q155</f>
        <v>3721.4430000000002</v>
      </c>
      <c r="R151" s="70">
        <f>R152+R153+R154+R155</f>
        <v>628.29200000000003</v>
      </c>
      <c r="S151" s="17">
        <f t="shared" si="179"/>
        <v>83.116979085800864</v>
      </c>
      <c r="T151" s="70">
        <f>T152+T153</f>
        <v>0</v>
      </c>
      <c r="U151" s="69">
        <f>U152+U153</f>
        <v>0</v>
      </c>
      <c r="V151" s="6">
        <v>0</v>
      </c>
    </row>
    <row r="152" spans="1:22" ht="42" customHeight="1" x14ac:dyDescent="0.35">
      <c r="A152" s="119" t="s">
        <v>36</v>
      </c>
      <c r="B152" s="10" t="s">
        <v>454</v>
      </c>
      <c r="C152" s="11" t="s">
        <v>398</v>
      </c>
      <c r="D152" s="12">
        <f t="shared" ref="D152:D155" si="191">H152+L152+P152</f>
        <v>2003</v>
      </c>
      <c r="E152" s="13">
        <f t="shared" ref="E152:F168" si="192">I152+M152+Q152</f>
        <v>0</v>
      </c>
      <c r="F152" s="13">
        <f t="shared" si="192"/>
        <v>0</v>
      </c>
      <c r="G152" s="19">
        <v>0</v>
      </c>
      <c r="H152" s="12">
        <v>0</v>
      </c>
      <c r="I152" s="13">
        <v>0</v>
      </c>
      <c r="J152" s="13">
        <v>0</v>
      </c>
      <c r="K152" s="15">
        <v>0</v>
      </c>
      <c r="L152" s="12">
        <v>0</v>
      </c>
      <c r="M152" s="13">
        <v>0</v>
      </c>
      <c r="N152" s="13">
        <v>0</v>
      </c>
      <c r="O152" s="15">
        <v>0</v>
      </c>
      <c r="P152" s="12">
        <v>2003</v>
      </c>
      <c r="Q152" s="13">
        <v>0</v>
      </c>
      <c r="R152" s="13">
        <v>0</v>
      </c>
      <c r="S152" s="19">
        <v>0</v>
      </c>
      <c r="T152" s="16">
        <v>0</v>
      </c>
      <c r="U152" s="13">
        <v>0</v>
      </c>
      <c r="V152" s="14">
        <v>0</v>
      </c>
    </row>
    <row r="153" spans="1:22" ht="66.5" customHeight="1" x14ac:dyDescent="0.35">
      <c r="A153" s="119" t="s">
        <v>37</v>
      </c>
      <c r="B153" s="10" t="s">
        <v>456</v>
      </c>
      <c r="C153" s="11" t="s">
        <v>398</v>
      </c>
      <c r="D153" s="12">
        <f t="shared" si="191"/>
        <v>1500</v>
      </c>
      <c r="E153" s="13">
        <f t="shared" si="192"/>
        <v>0</v>
      </c>
      <c r="F153" s="13">
        <f t="shared" si="192"/>
        <v>0</v>
      </c>
      <c r="G153" s="19">
        <v>0</v>
      </c>
      <c r="H153" s="12">
        <v>0</v>
      </c>
      <c r="I153" s="13">
        <v>0</v>
      </c>
      <c r="J153" s="13">
        <v>0</v>
      </c>
      <c r="K153" s="15">
        <v>0</v>
      </c>
      <c r="L153" s="12">
        <v>0</v>
      </c>
      <c r="M153" s="13">
        <v>0</v>
      </c>
      <c r="N153" s="13">
        <v>0</v>
      </c>
      <c r="O153" s="15">
        <v>0</v>
      </c>
      <c r="P153" s="12">
        <v>1500</v>
      </c>
      <c r="Q153" s="13">
        <v>0</v>
      </c>
      <c r="R153" s="13">
        <v>0</v>
      </c>
      <c r="S153" s="19">
        <v>0</v>
      </c>
      <c r="T153" s="16">
        <v>0</v>
      </c>
      <c r="U153" s="13">
        <v>0</v>
      </c>
      <c r="V153" s="14">
        <v>0</v>
      </c>
    </row>
    <row r="154" spans="1:22" ht="26" x14ac:dyDescent="0.35">
      <c r="A154" s="119" t="s">
        <v>39</v>
      </c>
      <c r="B154" s="10" t="s">
        <v>455</v>
      </c>
      <c r="C154" s="11" t="s">
        <v>398</v>
      </c>
      <c r="D154" s="12">
        <f t="shared" si="191"/>
        <v>2700</v>
      </c>
      <c r="E154" s="13">
        <f t="shared" si="192"/>
        <v>1628.596</v>
      </c>
      <c r="F154" s="13">
        <f t="shared" si="192"/>
        <v>112.783</v>
      </c>
      <c r="G154" s="19">
        <f t="shared" si="178"/>
        <v>93.07483255515794</v>
      </c>
      <c r="H154" s="12">
        <v>0</v>
      </c>
      <c r="I154" s="13">
        <v>0</v>
      </c>
      <c r="J154" s="13">
        <v>0</v>
      </c>
      <c r="K154" s="15">
        <v>0</v>
      </c>
      <c r="L154" s="12">
        <v>0</v>
      </c>
      <c r="M154" s="13">
        <v>0</v>
      </c>
      <c r="N154" s="13">
        <v>0</v>
      </c>
      <c r="O154" s="15">
        <v>0</v>
      </c>
      <c r="P154" s="12">
        <v>2700</v>
      </c>
      <c r="Q154" s="13">
        <v>1628.596</v>
      </c>
      <c r="R154" s="13">
        <v>112.783</v>
      </c>
      <c r="S154" s="19">
        <f t="shared" si="179"/>
        <v>93.07483255515794</v>
      </c>
      <c r="T154" s="16">
        <v>0</v>
      </c>
      <c r="U154" s="13">
        <v>0</v>
      </c>
      <c r="V154" s="14">
        <v>0</v>
      </c>
    </row>
    <row r="155" spans="1:22" ht="64" customHeight="1" thickBot="1" x14ac:dyDescent="0.4">
      <c r="A155" s="124" t="s">
        <v>41</v>
      </c>
      <c r="B155" s="76" t="s">
        <v>457</v>
      </c>
      <c r="C155" s="125" t="s">
        <v>398</v>
      </c>
      <c r="D155" s="128">
        <f t="shared" si="191"/>
        <v>8923.01</v>
      </c>
      <c r="E155" s="78">
        <f t="shared" si="192"/>
        <v>2092.8470000000002</v>
      </c>
      <c r="F155" s="82">
        <f t="shared" si="192"/>
        <v>515.50900000000001</v>
      </c>
      <c r="G155" s="83">
        <f>100-F155/E155*100</f>
        <v>75.368051271784324</v>
      </c>
      <c r="H155" s="128">
        <v>0</v>
      </c>
      <c r="I155" s="78">
        <v>0</v>
      </c>
      <c r="J155" s="82">
        <v>0</v>
      </c>
      <c r="K155" s="81">
        <v>0</v>
      </c>
      <c r="L155" s="128">
        <v>0</v>
      </c>
      <c r="M155" s="78">
        <v>0</v>
      </c>
      <c r="N155" s="82">
        <v>0</v>
      </c>
      <c r="O155" s="81">
        <v>0</v>
      </c>
      <c r="P155" s="128">
        <v>8923.01</v>
      </c>
      <c r="Q155" s="78">
        <v>2092.8470000000002</v>
      </c>
      <c r="R155" s="82">
        <v>515.50900000000001</v>
      </c>
      <c r="S155" s="83">
        <f>100-R155/Q155*100</f>
        <v>75.368051271784324</v>
      </c>
      <c r="T155" s="129">
        <v>0</v>
      </c>
      <c r="U155" s="82">
        <v>0</v>
      </c>
      <c r="V155" s="83">
        <v>0</v>
      </c>
    </row>
    <row r="156" spans="1:22" s="116" customFormat="1" ht="64.5" customHeight="1" thickBot="1" x14ac:dyDescent="0.4">
      <c r="A156" s="36" t="s">
        <v>340</v>
      </c>
      <c r="B156" s="21" t="s">
        <v>640</v>
      </c>
      <c r="C156" s="126" t="s">
        <v>459</v>
      </c>
      <c r="D156" s="35">
        <f>D157</f>
        <v>30149.474000000002</v>
      </c>
      <c r="E156" s="25">
        <f>E157</f>
        <v>30149.474000000002</v>
      </c>
      <c r="F156" s="27">
        <f>F157</f>
        <v>5786.6179899999997</v>
      </c>
      <c r="G156" s="24">
        <f>100-F156/E156*100</f>
        <v>80.806902336007596</v>
      </c>
      <c r="H156" s="35">
        <f>H157</f>
        <v>27370.2952</v>
      </c>
      <c r="I156" s="25">
        <f>I157</f>
        <v>27115.381000000001</v>
      </c>
      <c r="J156" s="27">
        <f>J157</f>
        <v>5204.2747199999994</v>
      </c>
      <c r="K156" s="26">
        <f>100-J156/I156*100</f>
        <v>80.806927551561969</v>
      </c>
      <c r="L156" s="35">
        <f>L157</f>
        <v>1271.7048</v>
      </c>
      <c r="M156" s="25">
        <f>M157</f>
        <v>1526.6190000000001</v>
      </c>
      <c r="N156" s="27">
        <f>N157</f>
        <v>293.01236999999998</v>
      </c>
      <c r="O156" s="26">
        <f t="shared" ref="O156:O164" si="193">100-N156/M156*100</f>
        <v>80.806450725426586</v>
      </c>
      <c r="P156" s="35">
        <f>P157</f>
        <v>1507.4740000000002</v>
      </c>
      <c r="Q156" s="25">
        <f>Q157</f>
        <v>1507.4740000000002</v>
      </c>
      <c r="R156" s="27">
        <f>R157</f>
        <v>289.33089999999999</v>
      </c>
      <c r="S156" s="24">
        <f>100-R156/Q156*100</f>
        <v>80.806906122427321</v>
      </c>
      <c r="T156" s="27">
        <v>0</v>
      </c>
      <c r="U156" s="25">
        <v>0</v>
      </c>
      <c r="V156" s="24">
        <v>0</v>
      </c>
    </row>
    <row r="157" spans="1:22" ht="65" x14ac:dyDescent="0.35">
      <c r="A157" s="71" t="s">
        <v>68</v>
      </c>
      <c r="B157" s="72" t="s">
        <v>458</v>
      </c>
      <c r="C157" s="117" t="s">
        <v>459</v>
      </c>
      <c r="D157" s="118">
        <f>D158+D159+D160</f>
        <v>30149.474000000002</v>
      </c>
      <c r="E157" s="74">
        <f>E158+E159+E160</f>
        <v>30149.474000000002</v>
      </c>
      <c r="F157" s="75">
        <f>F158+F159+F160</f>
        <v>5786.6179899999997</v>
      </c>
      <c r="G157" s="17">
        <f>100-F157/E157*100</f>
        <v>80.806902336007596</v>
      </c>
      <c r="H157" s="73">
        <f>H158+H159+H160</f>
        <v>27370.2952</v>
      </c>
      <c r="I157" s="74">
        <f t="shared" ref="I157:J157" si="194">I158+I159+I160</f>
        <v>27115.381000000001</v>
      </c>
      <c r="J157" s="74">
        <f t="shared" si="194"/>
        <v>5204.2747199999994</v>
      </c>
      <c r="K157" s="60">
        <f>100-J157/I157*100</f>
        <v>80.806927551561969</v>
      </c>
      <c r="L157" s="73">
        <f>L158+L159+L160</f>
        <v>1271.7048</v>
      </c>
      <c r="M157" s="74">
        <f t="shared" ref="M157" si="195">M158+M159+M160</f>
        <v>1526.6190000000001</v>
      </c>
      <c r="N157" s="74">
        <f t="shared" ref="N157" si="196">N158+N159+N160</f>
        <v>293.01236999999998</v>
      </c>
      <c r="O157" s="60">
        <f t="shared" si="193"/>
        <v>80.806450725426586</v>
      </c>
      <c r="P157" s="73">
        <f>P158+P159+P160</f>
        <v>1507.4740000000002</v>
      </c>
      <c r="Q157" s="74">
        <f t="shared" ref="Q157" si="197">Q158+Q159+Q160</f>
        <v>1507.4740000000002</v>
      </c>
      <c r="R157" s="74">
        <f t="shared" ref="R157" si="198">R158+R159+R160</f>
        <v>289.33089999999999</v>
      </c>
      <c r="S157" s="17">
        <f>100-R157/Q157*100</f>
        <v>80.806906122427321</v>
      </c>
      <c r="T157" s="75">
        <v>0</v>
      </c>
      <c r="U157" s="74">
        <v>0</v>
      </c>
      <c r="V157" s="17">
        <v>0</v>
      </c>
    </row>
    <row r="158" spans="1:22" ht="65" x14ac:dyDescent="0.35">
      <c r="A158" s="119" t="s">
        <v>14</v>
      </c>
      <c r="B158" s="10" t="s">
        <v>460</v>
      </c>
      <c r="C158" s="11" t="s">
        <v>461</v>
      </c>
      <c r="D158" s="12">
        <f t="shared" ref="D158" si="199">H158+L158+P158</f>
        <v>9000</v>
      </c>
      <c r="E158" s="13">
        <f t="shared" si="192"/>
        <v>9000</v>
      </c>
      <c r="F158" s="13">
        <f t="shared" si="192"/>
        <v>0</v>
      </c>
      <c r="G158" s="19">
        <f t="shared" ref="G158:G160" si="200">100-F158/E158*100</f>
        <v>100</v>
      </c>
      <c r="H158" s="12">
        <v>8170.38</v>
      </c>
      <c r="I158" s="292">
        <v>8094.2849999999999</v>
      </c>
      <c r="J158" s="13">
        <v>0</v>
      </c>
      <c r="K158" s="15">
        <f>100-J158/I158*100</f>
        <v>100</v>
      </c>
      <c r="L158" s="12">
        <v>379.62</v>
      </c>
      <c r="M158" s="292">
        <v>455.71499999999997</v>
      </c>
      <c r="N158" s="13">
        <v>0</v>
      </c>
      <c r="O158" s="15">
        <f t="shared" si="193"/>
        <v>100</v>
      </c>
      <c r="P158" s="12">
        <v>450</v>
      </c>
      <c r="Q158" s="13">
        <v>450</v>
      </c>
      <c r="R158" s="13">
        <v>0</v>
      </c>
      <c r="S158" s="19">
        <f t="shared" ref="S158:S159" si="201">100-R158/Q158*100</f>
        <v>100</v>
      </c>
      <c r="T158" s="16">
        <v>0</v>
      </c>
      <c r="U158" s="13">
        <v>0</v>
      </c>
      <c r="V158" s="14">
        <v>0</v>
      </c>
    </row>
    <row r="159" spans="1:22" ht="70.5" customHeight="1" x14ac:dyDescent="0.35">
      <c r="A159" s="119" t="s">
        <v>21</v>
      </c>
      <c r="B159" s="10" t="s">
        <v>462</v>
      </c>
      <c r="C159" s="11" t="s">
        <v>398</v>
      </c>
      <c r="D159" s="64">
        <f>H159+L159+P159+T159</f>
        <v>11149.474</v>
      </c>
      <c r="E159" s="65">
        <f t="shared" ref="E159:F160" si="202">I159+M159+Q159+T159</f>
        <v>11149.474</v>
      </c>
      <c r="F159" s="65">
        <f t="shared" si="202"/>
        <v>3626.6179899999997</v>
      </c>
      <c r="G159" s="19">
        <f t="shared" si="200"/>
        <v>67.472743646920037</v>
      </c>
      <c r="H159" s="64">
        <f>10121.7152</f>
        <v>10121.715200000001</v>
      </c>
      <c r="I159" s="65">
        <v>10027.446</v>
      </c>
      <c r="J159" s="65">
        <v>3260.2747199999999</v>
      </c>
      <c r="K159" s="15">
        <f>100-J159/I159*100</f>
        <v>67.48648938124424</v>
      </c>
      <c r="L159" s="64">
        <v>470.28480000000002</v>
      </c>
      <c r="M159" s="65">
        <v>564.55399999999997</v>
      </c>
      <c r="N159" s="65">
        <f>293.01237-108</f>
        <v>185.01236999999998</v>
      </c>
      <c r="O159" s="15">
        <f t="shared" si="193"/>
        <v>67.228578665636945</v>
      </c>
      <c r="P159" s="64">
        <v>557.47400000000005</v>
      </c>
      <c r="Q159" s="65">
        <v>557.47400000000005</v>
      </c>
      <c r="R159" s="65">
        <f>289.3309-108</f>
        <v>181.33089999999999</v>
      </c>
      <c r="S159" s="19">
        <f t="shared" si="201"/>
        <v>67.472761061502425</v>
      </c>
      <c r="T159" s="66">
        <v>0</v>
      </c>
      <c r="U159" s="65">
        <v>0</v>
      </c>
      <c r="V159" s="14">
        <v>0</v>
      </c>
    </row>
    <row r="160" spans="1:22" ht="52.5" thickBot="1" x14ac:dyDescent="0.4">
      <c r="A160" s="112" t="s">
        <v>23</v>
      </c>
      <c r="B160" s="89" t="s">
        <v>463</v>
      </c>
      <c r="C160" s="121" t="s">
        <v>398</v>
      </c>
      <c r="D160" s="91">
        <f t="shared" ref="D160" si="203">H160+L160+P160+T160</f>
        <v>10000</v>
      </c>
      <c r="E160" s="92">
        <f t="shared" si="202"/>
        <v>10000</v>
      </c>
      <c r="F160" s="92">
        <f t="shared" si="202"/>
        <v>2160</v>
      </c>
      <c r="G160" s="93">
        <f t="shared" si="200"/>
        <v>78.400000000000006</v>
      </c>
      <c r="H160" s="91">
        <v>9078.2000000000007</v>
      </c>
      <c r="I160" s="92">
        <v>8993.65</v>
      </c>
      <c r="J160" s="92">
        <v>1944</v>
      </c>
      <c r="K160" s="94">
        <f>100-J160/I160*100</f>
        <v>78.384749239741367</v>
      </c>
      <c r="L160" s="91">
        <v>421.8</v>
      </c>
      <c r="M160" s="92">
        <v>506.35</v>
      </c>
      <c r="N160" s="92">
        <v>108</v>
      </c>
      <c r="O160" s="94">
        <f t="shared" si="193"/>
        <v>78.67087982620717</v>
      </c>
      <c r="P160" s="91">
        <v>500</v>
      </c>
      <c r="Q160" s="92">
        <v>500</v>
      </c>
      <c r="R160" s="92">
        <f>2160-1944-108</f>
        <v>108</v>
      </c>
      <c r="S160" s="93">
        <f>100-R160/Q160*100</f>
        <v>78.400000000000006</v>
      </c>
      <c r="T160" s="95">
        <v>0</v>
      </c>
      <c r="U160" s="92">
        <v>0</v>
      </c>
      <c r="V160" s="93">
        <v>0</v>
      </c>
    </row>
    <row r="161" spans="1:22" s="127" customFormat="1" ht="189.9" customHeight="1" thickBot="1" x14ac:dyDescent="0.35">
      <c r="A161" s="36" t="s">
        <v>353</v>
      </c>
      <c r="B161" s="21" t="s">
        <v>464</v>
      </c>
      <c r="C161" s="126" t="s">
        <v>398</v>
      </c>
      <c r="D161" s="35">
        <f>D162+D168</f>
        <v>115386.15900000001</v>
      </c>
      <c r="E161" s="25">
        <f>E162+E168</f>
        <v>141491.88184000002</v>
      </c>
      <c r="F161" s="27">
        <f>F162+F168</f>
        <v>12468.585999999999</v>
      </c>
      <c r="G161" s="24">
        <f>100-F161/E161*100</f>
        <v>91.187772868764611</v>
      </c>
      <c r="H161" s="23">
        <f>H162+H168</f>
        <v>0</v>
      </c>
      <c r="I161" s="25">
        <f t="shared" ref="I161:J161" si="204">I162+I168</f>
        <v>0</v>
      </c>
      <c r="J161" s="25">
        <f t="shared" si="204"/>
        <v>0</v>
      </c>
      <c r="K161" s="26">
        <v>0</v>
      </c>
      <c r="L161" s="23">
        <f>L162+L168</f>
        <v>86000</v>
      </c>
      <c r="M161" s="25">
        <f t="shared" ref="M161" si="205">M162+M168</f>
        <v>86000</v>
      </c>
      <c r="N161" s="25">
        <f t="shared" ref="N161" si="206">N162+N168</f>
        <v>0</v>
      </c>
      <c r="O161" s="26">
        <f t="shared" si="193"/>
        <v>100</v>
      </c>
      <c r="P161" s="23">
        <f>P162+P168</f>
        <v>29386.159</v>
      </c>
      <c r="Q161" s="25">
        <f t="shared" ref="Q161" si="207">Q162+Q168</f>
        <v>55491.881840000002</v>
      </c>
      <c r="R161" s="25">
        <f t="shared" ref="R161" si="208">R162+R168</f>
        <v>12468.585999999999</v>
      </c>
      <c r="S161" s="24">
        <f>100-R161/Q161*100</f>
        <v>77.530792637469517</v>
      </c>
      <c r="T161" s="27">
        <v>0</v>
      </c>
      <c r="U161" s="25">
        <v>0</v>
      </c>
      <c r="V161" s="24">
        <v>0</v>
      </c>
    </row>
    <row r="162" spans="1:22" ht="208" x14ac:dyDescent="0.35">
      <c r="A162" s="71" t="s">
        <v>68</v>
      </c>
      <c r="B162" s="72" t="s">
        <v>665</v>
      </c>
      <c r="C162" s="117" t="s">
        <v>398</v>
      </c>
      <c r="D162" s="118">
        <f>D164+D165+D166+D167+D163</f>
        <v>93500.975000000006</v>
      </c>
      <c r="E162" s="118">
        <f t="shared" ref="E162:F162" si="209">E164+E165+E166+E167+E163</f>
        <v>117170.37884</v>
      </c>
      <c r="F162" s="118">
        <f t="shared" si="209"/>
        <v>2974.6590000000001</v>
      </c>
      <c r="G162" s="17">
        <f>100-F162/E162*100</f>
        <v>97.461253407687622</v>
      </c>
      <c r="H162" s="73">
        <f>H164+H165+H166+H167</f>
        <v>0</v>
      </c>
      <c r="I162" s="74">
        <f t="shared" ref="I162:J162" si="210">I164+I165+I166+I167</f>
        <v>0</v>
      </c>
      <c r="J162" s="74">
        <f t="shared" si="210"/>
        <v>0</v>
      </c>
      <c r="K162" s="60">
        <v>0</v>
      </c>
      <c r="L162" s="118">
        <f>L164+L165+L166+L167+L163</f>
        <v>86000</v>
      </c>
      <c r="M162" s="74">
        <f t="shared" ref="M162:N162" si="211">M164+M165+M166+M167+M163</f>
        <v>86000</v>
      </c>
      <c r="N162" s="75">
        <f t="shared" si="211"/>
        <v>0</v>
      </c>
      <c r="O162" s="60">
        <f t="shared" si="193"/>
        <v>100</v>
      </c>
      <c r="P162" s="73">
        <f>P164+P165+P166+P167+P163</f>
        <v>7500.9750000000004</v>
      </c>
      <c r="Q162" s="74">
        <f>Q164+Q165+Q166+Q167+Q163</f>
        <v>31170.378840000005</v>
      </c>
      <c r="R162" s="74">
        <f t="shared" ref="R162" si="212">R164+R165+R166+R167</f>
        <v>2974.6590000000001</v>
      </c>
      <c r="S162" s="17">
        <f>100-R162/Q162*100</f>
        <v>90.456776238527098</v>
      </c>
      <c r="T162" s="75">
        <v>0</v>
      </c>
      <c r="U162" s="74">
        <v>0</v>
      </c>
      <c r="V162" s="17">
        <v>0</v>
      </c>
    </row>
    <row r="163" spans="1:22" ht="65" x14ac:dyDescent="0.35">
      <c r="A163" s="71" t="s">
        <v>701</v>
      </c>
      <c r="B163" s="28" t="s">
        <v>702</v>
      </c>
      <c r="C163" s="122" t="s">
        <v>398</v>
      </c>
      <c r="D163" s="30">
        <f>H163+L163+P163</f>
        <v>90526.316000000006</v>
      </c>
      <c r="E163" s="30">
        <f t="shared" ref="E163:F163" si="213">I163+M163+Q163</f>
        <v>23358.114000000001</v>
      </c>
      <c r="F163" s="30">
        <f t="shared" si="213"/>
        <v>0</v>
      </c>
      <c r="G163" s="17">
        <f>100-F163/E163*100</f>
        <v>100</v>
      </c>
      <c r="H163" s="33">
        <v>0</v>
      </c>
      <c r="I163" s="31">
        <v>0</v>
      </c>
      <c r="J163" s="31">
        <v>0</v>
      </c>
      <c r="K163" s="34">
        <v>0</v>
      </c>
      <c r="L163" s="30">
        <v>86000</v>
      </c>
      <c r="M163" s="13">
        <v>23000</v>
      </c>
      <c r="N163" s="31">
        <v>0</v>
      </c>
      <c r="O163" s="60">
        <f t="shared" si="193"/>
        <v>100</v>
      </c>
      <c r="P163" s="33">
        <v>4526.3159999999998</v>
      </c>
      <c r="Q163" s="31">
        <v>358.11399999999998</v>
      </c>
      <c r="R163" s="31">
        <v>0</v>
      </c>
      <c r="S163" s="19">
        <v>0</v>
      </c>
      <c r="T163" s="32">
        <v>0</v>
      </c>
      <c r="U163" s="31">
        <v>0</v>
      </c>
      <c r="V163" s="19">
        <v>0</v>
      </c>
    </row>
    <row r="164" spans="1:22" ht="39" x14ac:dyDescent="0.35">
      <c r="A164" s="119" t="s">
        <v>14</v>
      </c>
      <c r="B164" s="10" t="s">
        <v>703</v>
      </c>
      <c r="C164" s="11" t="s">
        <v>398</v>
      </c>
      <c r="D164" s="64">
        <f>H164+L164+P164+T164</f>
        <v>0</v>
      </c>
      <c r="E164" s="65">
        <f>I164+M164+Q164+T164</f>
        <v>70677.728000000003</v>
      </c>
      <c r="F164" s="65">
        <f>J164+N164+R164+U164</f>
        <v>0</v>
      </c>
      <c r="G164" s="19">
        <f t="shared" ref="G164:G168" si="214">100-F164/E164*100</f>
        <v>100</v>
      </c>
      <c r="H164" s="64">
        <f>I164</f>
        <v>0</v>
      </c>
      <c r="I164" s="65">
        <v>0</v>
      </c>
      <c r="J164" s="65">
        <v>0</v>
      </c>
      <c r="K164" s="15">
        <v>0</v>
      </c>
      <c r="L164" s="64">
        <v>0</v>
      </c>
      <c r="M164" s="65">
        <v>63000</v>
      </c>
      <c r="N164" s="65">
        <v>0</v>
      </c>
      <c r="O164" s="34">
        <f t="shared" si="193"/>
        <v>100</v>
      </c>
      <c r="P164" s="64">
        <v>0</v>
      </c>
      <c r="Q164" s="65">
        <v>7677.7280000000001</v>
      </c>
      <c r="R164" s="65">
        <v>0</v>
      </c>
      <c r="S164" s="19">
        <f t="shared" ref="S164:S168" si="215">100-R164/Q164*100</f>
        <v>100</v>
      </c>
      <c r="T164" s="66">
        <v>0</v>
      </c>
      <c r="U164" s="65">
        <v>0</v>
      </c>
      <c r="V164" s="14">
        <v>0</v>
      </c>
    </row>
    <row r="165" spans="1:22" ht="26" x14ac:dyDescent="0.35">
      <c r="A165" s="119" t="s">
        <v>21</v>
      </c>
      <c r="B165" s="10" t="s">
        <v>465</v>
      </c>
      <c r="C165" s="11" t="s">
        <v>398</v>
      </c>
      <c r="D165" s="64">
        <f>H165+L165+P165+T165</f>
        <v>2974.6590000000001</v>
      </c>
      <c r="E165" s="65">
        <f>I165+M165+Q165+T165</f>
        <v>2974.6590000000001</v>
      </c>
      <c r="F165" s="65">
        <f>J165+N165+R165+U165</f>
        <v>2974.6590000000001</v>
      </c>
      <c r="G165" s="19">
        <f t="shared" si="214"/>
        <v>0</v>
      </c>
      <c r="H165" s="64">
        <f>H166+H168</f>
        <v>0</v>
      </c>
      <c r="I165" s="65">
        <f>I166+I168</f>
        <v>0</v>
      </c>
      <c r="J165" s="65">
        <v>0</v>
      </c>
      <c r="K165" s="15">
        <v>0</v>
      </c>
      <c r="L165" s="64">
        <v>0</v>
      </c>
      <c r="M165" s="65">
        <v>0</v>
      </c>
      <c r="N165" s="65">
        <f t="shared" ref="N165" si="216">N166+N168</f>
        <v>0</v>
      </c>
      <c r="O165" s="15">
        <v>0</v>
      </c>
      <c r="P165" s="64">
        <v>2974.6590000000001</v>
      </c>
      <c r="Q165" s="65">
        <v>2974.6590000000001</v>
      </c>
      <c r="R165" s="65">
        <v>2974.6590000000001</v>
      </c>
      <c r="S165" s="19">
        <f t="shared" si="215"/>
        <v>0</v>
      </c>
      <c r="T165" s="66">
        <v>0</v>
      </c>
      <c r="U165" s="65">
        <v>0</v>
      </c>
      <c r="V165" s="14">
        <v>0</v>
      </c>
    </row>
    <row r="166" spans="1:22" ht="52" x14ac:dyDescent="0.35">
      <c r="A166" s="119" t="s">
        <v>23</v>
      </c>
      <c r="B166" s="10" t="s">
        <v>704</v>
      </c>
      <c r="C166" s="11" t="s">
        <v>398</v>
      </c>
      <c r="D166" s="64">
        <f t="shared" ref="D166:D167" si="217">H166+L166+P166+T166</f>
        <v>0</v>
      </c>
      <c r="E166" s="65">
        <f t="shared" ref="E166:F167" si="218">I166+M166+Q166+T166</f>
        <v>17407.14</v>
      </c>
      <c r="F166" s="65">
        <f t="shared" si="218"/>
        <v>0</v>
      </c>
      <c r="G166" s="19">
        <f t="shared" si="214"/>
        <v>100</v>
      </c>
      <c r="H166" s="64">
        <f t="shared" ref="H166:H167" si="219">I166</f>
        <v>0</v>
      </c>
      <c r="I166" s="65">
        <v>0</v>
      </c>
      <c r="J166" s="65">
        <v>0</v>
      </c>
      <c r="K166" s="15">
        <v>0</v>
      </c>
      <c r="L166" s="64">
        <v>0</v>
      </c>
      <c r="M166" s="65">
        <v>0</v>
      </c>
      <c r="N166" s="65">
        <v>0</v>
      </c>
      <c r="O166" s="15">
        <v>0</v>
      </c>
      <c r="P166" s="64">
        <v>0</v>
      </c>
      <c r="Q166" s="65">
        <v>17407.14</v>
      </c>
      <c r="R166" s="65">
        <v>0</v>
      </c>
      <c r="S166" s="19">
        <f t="shared" si="215"/>
        <v>100</v>
      </c>
      <c r="T166" s="66">
        <v>0</v>
      </c>
      <c r="U166" s="65">
        <v>0</v>
      </c>
      <c r="V166" s="14">
        <v>0</v>
      </c>
    </row>
    <row r="167" spans="1:22" ht="65" x14ac:dyDescent="0.35">
      <c r="A167" s="119" t="s">
        <v>77</v>
      </c>
      <c r="B167" s="10" t="s">
        <v>514</v>
      </c>
      <c r="C167" s="11" t="s">
        <v>398</v>
      </c>
      <c r="D167" s="64">
        <f t="shared" si="217"/>
        <v>0</v>
      </c>
      <c r="E167" s="65">
        <f t="shared" si="218"/>
        <v>2752.7378399999998</v>
      </c>
      <c r="F167" s="65">
        <f t="shared" si="218"/>
        <v>0</v>
      </c>
      <c r="G167" s="19">
        <f t="shared" si="214"/>
        <v>100</v>
      </c>
      <c r="H167" s="64">
        <f t="shared" si="219"/>
        <v>0</v>
      </c>
      <c r="I167" s="65">
        <v>0</v>
      </c>
      <c r="J167" s="65">
        <v>0</v>
      </c>
      <c r="K167" s="15">
        <v>0</v>
      </c>
      <c r="L167" s="64">
        <v>0</v>
      </c>
      <c r="M167" s="65">
        <v>0</v>
      </c>
      <c r="N167" s="65">
        <v>0</v>
      </c>
      <c r="O167" s="15">
        <v>0</v>
      </c>
      <c r="P167" s="64">
        <v>0</v>
      </c>
      <c r="Q167" s="65">
        <v>2752.7378399999998</v>
      </c>
      <c r="R167" s="65">
        <v>0</v>
      </c>
      <c r="S167" s="19">
        <f t="shared" si="215"/>
        <v>100</v>
      </c>
      <c r="T167" s="66">
        <v>0</v>
      </c>
      <c r="U167" s="65">
        <v>0</v>
      </c>
      <c r="V167" s="14">
        <v>0</v>
      </c>
    </row>
    <row r="168" spans="1:22" ht="78.5" customHeight="1" x14ac:dyDescent="0.35">
      <c r="A168" s="119" t="s">
        <v>18</v>
      </c>
      <c r="B168" s="1" t="s">
        <v>673</v>
      </c>
      <c r="C168" s="2" t="s">
        <v>398</v>
      </c>
      <c r="D168" s="7">
        <f>D169</f>
        <v>21885.184000000001</v>
      </c>
      <c r="E168" s="4">
        <f>E169</f>
        <v>24321.503000000001</v>
      </c>
      <c r="F168" s="4">
        <f t="shared" si="192"/>
        <v>9493.9269999999997</v>
      </c>
      <c r="G168" s="17">
        <f t="shared" si="214"/>
        <v>60.964883625818686</v>
      </c>
      <c r="H168" s="7">
        <f>H169</f>
        <v>0</v>
      </c>
      <c r="I168" s="4">
        <f t="shared" ref="I168:J168" si="220">I169</f>
        <v>0</v>
      </c>
      <c r="J168" s="4">
        <f t="shared" si="220"/>
        <v>0</v>
      </c>
      <c r="K168" s="8">
        <v>0</v>
      </c>
      <c r="L168" s="7">
        <f>L169</f>
        <v>0</v>
      </c>
      <c r="M168" s="4">
        <f t="shared" ref="M168" si="221">M169</f>
        <v>0</v>
      </c>
      <c r="N168" s="4">
        <f t="shared" ref="N168" si="222">N169</f>
        <v>0</v>
      </c>
      <c r="O168" s="8">
        <v>0</v>
      </c>
      <c r="P168" s="7">
        <f>P169</f>
        <v>21885.184000000001</v>
      </c>
      <c r="Q168" s="4">
        <f t="shared" ref="Q168" si="223">Q169</f>
        <v>24321.503000000001</v>
      </c>
      <c r="R168" s="4">
        <f t="shared" ref="R168" si="224">R169</f>
        <v>9493.9269999999997</v>
      </c>
      <c r="S168" s="17">
        <f t="shared" si="215"/>
        <v>60.964883625818686</v>
      </c>
      <c r="T168" s="5">
        <v>0</v>
      </c>
      <c r="U168" s="4">
        <v>0</v>
      </c>
      <c r="V168" s="6">
        <v>0</v>
      </c>
    </row>
    <row r="169" spans="1:22" ht="65.5" thickBot="1" x14ac:dyDescent="0.4">
      <c r="A169" s="112" t="s">
        <v>25</v>
      </c>
      <c r="B169" s="89" t="s">
        <v>466</v>
      </c>
      <c r="C169" s="121" t="s">
        <v>398</v>
      </c>
      <c r="D169" s="91">
        <f t="shared" ref="D169" si="225">H169+L169+P169+T169</f>
        <v>21885.184000000001</v>
      </c>
      <c r="E169" s="92">
        <f t="shared" ref="E169:F169" si="226">I169+M169+Q169+T169</f>
        <v>24321.503000000001</v>
      </c>
      <c r="F169" s="92">
        <f t="shared" si="226"/>
        <v>9493.9269999999997</v>
      </c>
      <c r="G169" s="93">
        <f>100-F169/E169*100</f>
        <v>60.964883625818686</v>
      </c>
      <c r="H169" s="91">
        <f t="shared" ref="H169" si="227">I169</f>
        <v>0</v>
      </c>
      <c r="I169" s="92">
        <v>0</v>
      </c>
      <c r="J169" s="92">
        <v>0</v>
      </c>
      <c r="K169" s="94">
        <v>0</v>
      </c>
      <c r="L169" s="91">
        <v>0</v>
      </c>
      <c r="M169" s="92">
        <v>0</v>
      </c>
      <c r="N169" s="92">
        <v>0</v>
      </c>
      <c r="O169" s="94">
        <v>0</v>
      </c>
      <c r="P169" s="91">
        <v>21885.184000000001</v>
      </c>
      <c r="Q169" s="92">
        <v>24321.503000000001</v>
      </c>
      <c r="R169" s="92">
        <v>9493.9269999999997</v>
      </c>
      <c r="S169" s="93">
        <f>100-R169/Q169*100</f>
        <v>60.964883625818686</v>
      </c>
      <c r="T169" s="95">
        <v>0</v>
      </c>
      <c r="U169" s="92">
        <v>0</v>
      </c>
      <c r="V169" s="93">
        <v>0</v>
      </c>
    </row>
    <row r="170" spans="1:22" ht="81.900000000000006" customHeight="1" thickBot="1" x14ac:dyDescent="0.4">
      <c r="A170" s="36" t="s">
        <v>82</v>
      </c>
      <c r="B170" s="21" t="s">
        <v>83</v>
      </c>
      <c r="C170" s="37" t="s">
        <v>84</v>
      </c>
      <c r="D170" s="23">
        <f>D171+D173+D177</f>
        <v>39158.061000000002</v>
      </c>
      <c r="E170" s="25">
        <f>E171+E173+E177</f>
        <v>39158.061000000002</v>
      </c>
      <c r="F170" s="25">
        <f>F171+F173+F177</f>
        <v>15712.042000000001</v>
      </c>
      <c r="G170" s="24">
        <f>100-F170/E170*100</f>
        <v>59.875331927186075</v>
      </c>
      <c r="H170" s="38">
        <v>0</v>
      </c>
      <c r="I170" s="39">
        <v>0</v>
      </c>
      <c r="J170" s="39">
        <v>0</v>
      </c>
      <c r="K170" s="26">
        <v>0</v>
      </c>
      <c r="L170" s="23">
        <f>L177</f>
        <v>20</v>
      </c>
      <c r="M170" s="25">
        <f>M177</f>
        <v>20</v>
      </c>
      <c r="N170" s="25">
        <v>0</v>
      </c>
      <c r="O170" s="26">
        <f>100-N170/M170*100</f>
        <v>100</v>
      </c>
      <c r="P170" s="23">
        <f>P171+P173+P177</f>
        <v>39138.061000000002</v>
      </c>
      <c r="Q170" s="25">
        <f t="shared" ref="Q170:R170" si="228">Q171+Q173+Q177</f>
        <v>39138.061000000002</v>
      </c>
      <c r="R170" s="25">
        <f t="shared" si="228"/>
        <v>15712.042000000001</v>
      </c>
      <c r="S170" s="24">
        <f>100-R170/Q170*100</f>
        <v>59.854827759607197</v>
      </c>
      <c r="T170" s="40">
        <v>0</v>
      </c>
      <c r="U170" s="39">
        <v>0</v>
      </c>
      <c r="V170" s="24">
        <v>0</v>
      </c>
    </row>
    <row r="171" spans="1:22" ht="107.5" customHeight="1" x14ac:dyDescent="0.35">
      <c r="A171" s="55">
        <v>1</v>
      </c>
      <c r="B171" s="72" t="s">
        <v>92</v>
      </c>
      <c r="C171" s="57" t="s">
        <v>84</v>
      </c>
      <c r="D171" s="58">
        <f>D172</f>
        <v>810</v>
      </c>
      <c r="E171" s="59">
        <f>E172</f>
        <v>810</v>
      </c>
      <c r="F171" s="59">
        <f>F172</f>
        <v>156.465</v>
      </c>
      <c r="G171" s="17">
        <f>100-F171/E171*100</f>
        <v>80.683333333333337</v>
      </c>
      <c r="H171" s="58">
        <v>0</v>
      </c>
      <c r="I171" s="59">
        <v>0</v>
      </c>
      <c r="J171" s="59">
        <v>0</v>
      </c>
      <c r="K171" s="60">
        <v>0</v>
      </c>
      <c r="L171" s="58">
        <v>0</v>
      </c>
      <c r="M171" s="59">
        <v>0</v>
      </c>
      <c r="N171" s="59">
        <v>0</v>
      </c>
      <c r="O171" s="60">
        <v>0</v>
      </c>
      <c r="P171" s="58">
        <f>P172</f>
        <v>810</v>
      </c>
      <c r="Q171" s="59">
        <f>Q172</f>
        <v>810</v>
      </c>
      <c r="R171" s="59">
        <f>R172</f>
        <v>156.465</v>
      </c>
      <c r="S171" s="17">
        <f>100-R171/Q171*100</f>
        <v>80.683333333333337</v>
      </c>
      <c r="T171" s="61">
        <v>0</v>
      </c>
      <c r="U171" s="59">
        <v>0</v>
      </c>
      <c r="V171" s="17">
        <v>0</v>
      </c>
    </row>
    <row r="172" spans="1:22" ht="65" x14ac:dyDescent="0.35">
      <c r="A172" s="62" t="s">
        <v>14</v>
      </c>
      <c r="B172" s="10" t="s">
        <v>85</v>
      </c>
      <c r="C172" s="63" t="s">
        <v>84</v>
      </c>
      <c r="D172" s="64">
        <f>P172</f>
        <v>810</v>
      </c>
      <c r="E172" s="65">
        <f>Q172</f>
        <v>810</v>
      </c>
      <c r="F172" s="65">
        <f>R172</f>
        <v>156.465</v>
      </c>
      <c r="G172" s="19">
        <f>100-F172/E172*100</f>
        <v>80.683333333333337</v>
      </c>
      <c r="H172" s="64">
        <v>0</v>
      </c>
      <c r="I172" s="65">
        <v>0</v>
      </c>
      <c r="J172" s="65">
        <v>0</v>
      </c>
      <c r="K172" s="15">
        <v>0</v>
      </c>
      <c r="L172" s="64">
        <v>0</v>
      </c>
      <c r="M172" s="65">
        <v>0</v>
      </c>
      <c r="N172" s="65">
        <v>0</v>
      </c>
      <c r="O172" s="15">
        <v>0</v>
      </c>
      <c r="P172" s="64">
        <v>810</v>
      </c>
      <c r="Q172" s="65">
        <v>810</v>
      </c>
      <c r="R172" s="65">
        <v>156.465</v>
      </c>
      <c r="S172" s="19">
        <f>100-R172/Q172*100</f>
        <v>80.683333333333337</v>
      </c>
      <c r="T172" s="66">
        <v>0</v>
      </c>
      <c r="U172" s="65">
        <v>0</v>
      </c>
      <c r="V172" s="14">
        <v>0</v>
      </c>
    </row>
    <row r="173" spans="1:22" ht="156" x14ac:dyDescent="0.35">
      <c r="A173" s="62" t="s">
        <v>18</v>
      </c>
      <c r="B173" s="1" t="s">
        <v>93</v>
      </c>
      <c r="C173" s="67" t="s">
        <v>84</v>
      </c>
      <c r="D173" s="111">
        <f>D174+D175+D176</f>
        <v>10452.648999999999</v>
      </c>
      <c r="E173" s="69">
        <f>E174+E175+E176</f>
        <v>10452.648999999999</v>
      </c>
      <c r="F173" s="70">
        <f>F174+F175+F176</f>
        <v>4121.1260000000002</v>
      </c>
      <c r="G173" s="6">
        <f>100-F173/E173*100</f>
        <v>60.573381924524583</v>
      </c>
      <c r="H173" s="68">
        <v>0</v>
      </c>
      <c r="I173" s="69">
        <v>0</v>
      </c>
      <c r="J173" s="69">
        <v>0</v>
      </c>
      <c r="K173" s="8">
        <v>0</v>
      </c>
      <c r="L173" s="68">
        <v>0</v>
      </c>
      <c r="M173" s="69">
        <v>0</v>
      </c>
      <c r="N173" s="69">
        <v>0</v>
      </c>
      <c r="O173" s="8">
        <v>0</v>
      </c>
      <c r="P173" s="111">
        <f>P174+P175+P176</f>
        <v>10452.648999999999</v>
      </c>
      <c r="Q173" s="69">
        <f>Q174+Q175+Q176</f>
        <v>10452.648999999999</v>
      </c>
      <c r="R173" s="70">
        <f>R174+R175+R176</f>
        <v>4121.1260000000002</v>
      </c>
      <c r="S173" s="6">
        <f t="shared" ref="S173:S179" si="229">100-R173/Q173*100</f>
        <v>60.573381924524583</v>
      </c>
      <c r="T173" s="70">
        <v>0</v>
      </c>
      <c r="U173" s="69">
        <v>0</v>
      </c>
      <c r="V173" s="6">
        <v>0</v>
      </c>
    </row>
    <row r="174" spans="1:22" ht="78" x14ac:dyDescent="0.35">
      <c r="A174" s="55" t="s">
        <v>25</v>
      </c>
      <c r="B174" s="28" t="s">
        <v>86</v>
      </c>
      <c r="C174" s="107" t="s">
        <v>84</v>
      </c>
      <c r="D174" s="108">
        <f t="shared" ref="D174:F176" si="230">P174</f>
        <v>9566.4369999999999</v>
      </c>
      <c r="E174" s="109">
        <f t="shared" si="230"/>
        <v>9566.4369999999999</v>
      </c>
      <c r="F174" s="109">
        <f t="shared" si="230"/>
        <v>3855.7089999999998</v>
      </c>
      <c r="G174" s="19">
        <f t="shared" ref="G174:G179" si="231">100-F174/E174*100</f>
        <v>59.695454012815851</v>
      </c>
      <c r="H174" s="108">
        <v>0</v>
      </c>
      <c r="I174" s="109">
        <v>0</v>
      </c>
      <c r="J174" s="109">
        <v>0</v>
      </c>
      <c r="K174" s="34">
        <v>0</v>
      </c>
      <c r="L174" s="108">
        <v>0</v>
      </c>
      <c r="M174" s="109">
        <v>0</v>
      </c>
      <c r="N174" s="109">
        <v>0</v>
      </c>
      <c r="O174" s="34">
        <v>0</v>
      </c>
      <c r="P174" s="108">
        <v>9566.4369999999999</v>
      </c>
      <c r="Q174" s="109">
        <v>9566.4369999999999</v>
      </c>
      <c r="R174" s="109">
        <v>3855.7089999999998</v>
      </c>
      <c r="S174" s="19">
        <f t="shared" si="229"/>
        <v>59.695454012815851</v>
      </c>
      <c r="T174" s="110">
        <v>0</v>
      </c>
      <c r="U174" s="109">
        <v>0</v>
      </c>
      <c r="V174" s="19">
        <v>0</v>
      </c>
    </row>
    <row r="175" spans="1:22" ht="65" x14ac:dyDescent="0.35">
      <c r="A175" s="62" t="s">
        <v>27</v>
      </c>
      <c r="B175" s="10" t="s">
        <v>87</v>
      </c>
      <c r="C175" s="63" t="s">
        <v>84</v>
      </c>
      <c r="D175" s="64">
        <f t="shared" si="230"/>
        <v>620.31200000000001</v>
      </c>
      <c r="E175" s="65">
        <f t="shared" si="230"/>
        <v>620.31200000000001</v>
      </c>
      <c r="F175" s="65">
        <f t="shared" si="230"/>
        <v>231.14400000000001</v>
      </c>
      <c r="G175" s="19">
        <f t="shared" si="231"/>
        <v>62.737461148583293</v>
      </c>
      <c r="H175" s="64">
        <v>0</v>
      </c>
      <c r="I175" s="65">
        <v>0</v>
      </c>
      <c r="J175" s="65">
        <v>0</v>
      </c>
      <c r="K175" s="15">
        <v>0</v>
      </c>
      <c r="L175" s="64">
        <v>0</v>
      </c>
      <c r="M175" s="65">
        <v>0</v>
      </c>
      <c r="N175" s="65">
        <v>0</v>
      </c>
      <c r="O175" s="15">
        <v>0</v>
      </c>
      <c r="P175" s="64">
        <v>620.31200000000001</v>
      </c>
      <c r="Q175" s="65">
        <v>620.31200000000001</v>
      </c>
      <c r="R175" s="65">
        <v>231.14400000000001</v>
      </c>
      <c r="S175" s="19">
        <f t="shared" si="229"/>
        <v>62.737461148583293</v>
      </c>
      <c r="T175" s="66">
        <v>0</v>
      </c>
      <c r="U175" s="65">
        <v>0</v>
      </c>
      <c r="V175" s="14">
        <v>0</v>
      </c>
    </row>
    <row r="176" spans="1:22" ht="91" x14ac:dyDescent="0.35">
      <c r="A176" s="62" t="s">
        <v>29</v>
      </c>
      <c r="B176" s="10" t="s">
        <v>88</v>
      </c>
      <c r="C176" s="63" t="s">
        <v>84</v>
      </c>
      <c r="D176" s="64">
        <f t="shared" si="230"/>
        <v>265.89999999999998</v>
      </c>
      <c r="E176" s="65">
        <f t="shared" si="230"/>
        <v>265.89999999999998</v>
      </c>
      <c r="F176" s="65">
        <f t="shared" si="230"/>
        <v>34.273000000000003</v>
      </c>
      <c r="G176" s="19">
        <f t="shared" si="231"/>
        <v>87.11056788266265</v>
      </c>
      <c r="H176" s="64">
        <v>0</v>
      </c>
      <c r="I176" s="65">
        <v>0</v>
      </c>
      <c r="J176" s="65">
        <v>0</v>
      </c>
      <c r="K176" s="15">
        <v>0</v>
      </c>
      <c r="L176" s="64">
        <v>0</v>
      </c>
      <c r="M176" s="65">
        <v>0</v>
      </c>
      <c r="N176" s="65">
        <v>0</v>
      </c>
      <c r="O176" s="15">
        <v>0</v>
      </c>
      <c r="P176" s="64">
        <v>265.89999999999998</v>
      </c>
      <c r="Q176" s="65">
        <v>265.89999999999998</v>
      </c>
      <c r="R176" s="65">
        <v>34.273000000000003</v>
      </c>
      <c r="S176" s="19">
        <f t="shared" si="229"/>
        <v>87.11056788266265</v>
      </c>
      <c r="T176" s="66">
        <v>0</v>
      </c>
      <c r="U176" s="65">
        <v>0</v>
      </c>
      <c r="V176" s="14">
        <v>0</v>
      </c>
    </row>
    <row r="177" spans="1:22" s="133" customFormat="1" ht="132.5" customHeight="1" x14ac:dyDescent="0.35">
      <c r="A177" s="132" t="s">
        <v>35</v>
      </c>
      <c r="B177" s="1" t="s">
        <v>674</v>
      </c>
      <c r="C177" s="67" t="s">
        <v>84</v>
      </c>
      <c r="D177" s="111">
        <f>D178+D179+D180</f>
        <v>27895.412</v>
      </c>
      <c r="E177" s="69">
        <f>E178+E179+E180</f>
        <v>27895.412</v>
      </c>
      <c r="F177" s="70">
        <f>F178+F179+F180</f>
        <v>11434.451000000001</v>
      </c>
      <c r="G177" s="17">
        <f t="shared" si="231"/>
        <v>59.009564010024299</v>
      </c>
      <c r="H177" s="68">
        <v>0</v>
      </c>
      <c r="I177" s="69">
        <v>0</v>
      </c>
      <c r="J177" s="69">
        <v>0</v>
      </c>
      <c r="K177" s="8">
        <v>0</v>
      </c>
      <c r="L177" s="111">
        <f>L178+L179+L180</f>
        <v>20</v>
      </c>
      <c r="M177" s="69">
        <f>M178+M179+M180</f>
        <v>20</v>
      </c>
      <c r="N177" s="70">
        <f>N178+N179+N180</f>
        <v>0</v>
      </c>
      <c r="O177" s="8">
        <f>100-N177/M177*100</f>
        <v>100</v>
      </c>
      <c r="P177" s="111">
        <f>P178+P179+P180</f>
        <v>27875.412</v>
      </c>
      <c r="Q177" s="69">
        <f>Q178+Q179+Q180</f>
        <v>27875.412</v>
      </c>
      <c r="R177" s="69">
        <f>R178+R179+R180</f>
        <v>11434.451000000001</v>
      </c>
      <c r="S177" s="17">
        <f t="shared" si="229"/>
        <v>58.980154266419447</v>
      </c>
      <c r="T177" s="70">
        <v>0</v>
      </c>
      <c r="U177" s="69">
        <v>0</v>
      </c>
      <c r="V177" s="6">
        <v>0</v>
      </c>
    </row>
    <row r="178" spans="1:22" ht="39.5" thickBot="1" x14ac:dyDescent="0.4">
      <c r="A178" s="88" t="s">
        <v>36</v>
      </c>
      <c r="B178" s="89" t="s">
        <v>89</v>
      </c>
      <c r="C178" s="90" t="s">
        <v>84</v>
      </c>
      <c r="D178" s="91">
        <f>E178</f>
        <v>24820.912</v>
      </c>
      <c r="E178" s="92">
        <f>M178+Q178</f>
        <v>24820.912</v>
      </c>
      <c r="F178" s="92">
        <f>N178+R178</f>
        <v>10559.673000000001</v>
      </c>
      <c r="G178" s="93">
        <f t="shared" si="231"/>
        <v>57.456547124456989</v>
      </c>
      <c r="H178" s="91">
        <v>0</v>
      </c>
      <c r="I178" s="92">
        <v>0</v>
      </c>
      <c r="J178" s="92">
        <v>0</v>
      </c>
      <c r="K178" s="94">
        <v>0</v>
      </c>
      <c r="L178" s="91">
        <v>20</v>
      </c>
      <c r="M178" s="92">
        <v>20</v>
      </c>
      <c r="N178" s="92">
        <v>0</v>
      </c>
      <c r="O178" s="94">
        <f>100-N178/M178*100</f>
        <v>100</v>
      </c>
      <c r="P178" s="91">
        <f>Q178</f>
        <v>24800.912</v>
      </c>
      <c r="Q178" s="92">
        <v>24800.912</v>
      </c>
      <c r="R178" s="92">
        <v>10559.673000000001</v>
      </c>
      <c r="S178" s="93">
        <f t="shared" si="229"/>
        <v>57.422239149915129</v>
      </c>
      <c r="T178" s="95">
        <v>0</v>
      </c>
      <c r="U178" s="92">
        <v>0</v>
      </c>
      <c r="V178" s="93">
        <v>0</v>
      </c>
    </row>
    <row r="179" spans="1:22" ht="65" x14ac:dyDescent="0.35">
      <c r="A179" s="55" t="s">
        <v>37</v>
      </c>
      <c r="B179" s="28" t="s">
        <v>90</v>
      </c>
      <c r="C179" s="107" t="s">
        <v>84</v>
      </c>
      <c r="D179" s="108">
        <f>E179</f>
        <v>1173</v>
      </c>
      <c r="E179" s="109">
        <f>Q179</f>
        <v>1173</v>
      </c>
      <c r="F179" s="109">
        <f>R179</f>
        <v>20.713000000000001</v>
      </c>
      <c r="G179" s="19">
        <f t="shared" si="231"/>
        <v>98.234185848252338</v>
      </c>
      <c r="H179" s="108">
        <v>0</v>
      </c>
      <c r="I179" s="109">
        <v>0</v>
      </c>
      <c r="J179" s="109">
        <v>0</v>
      </c>
      <c r="K179" s="34">
        <v>0</v>
      </c>
      <c r="L179" s="108">
        <v>0</v>
      </c>
      <c r="M179" s="109">
        <v>0</v>
      </c>
      <c r="N179" s="109">
        <v>0</v>
      </c>
      <c r="O179" s="34">
        <v>0</v>
      </c>
      <c r="P179" s="108">
        <f>Q179</f>
        <v>1173</v>
      </c>
      <c r="Q179" s="109">
        <v>1173</v>
      </c>
      <c r="R179" s="109">
        <v>20.713000000000001</v>
      </c>
      <c r="S179" s="19">
        <f t="shared" si="229"/>
        <v>98.234185848252338</v>
      </c>
      <c r="T179" s="110">
        <v>0</v>
      </c>
      <c r="U179" s="109">
        <v>0</v>
      </c>
      <c r="V179" s="19">
        <v>0</v>
      </c>
    </row>
    <row r="180" spans="1:22" ht="108.5" customHeight="1" thickBot="1" x14ac:dyDescent="0.4">
      <c r="A180" s="97" t="s">
        <v>39</v>
      </c>
      <c r="B180" s="76" t="s">
        <v>91</v>
      </c>
      <c r="C180" s="77" t="s">
        <v>84</v>
      </c>
      <c r="D180" s="79">
        <f>E180</f>
        <v>1901.5</v>
      </c>
      <c r="E180" s="80">
        <f>Q180</f>
        <v>1901.5</v>
      </c>
      <c r="F180" s="80">
        <f>R180</f>
        <v>854.06500000000005</v>
      </c>
      <c r="G180" s="83">
        <f>100-F180/E180*100</f>
        <v>55.084669997370497</v>
      </c>
      <c r="H180" s="79">
        <v>0</v>
      </c>
      <c r="I180" s="80">
        <v>0</v>
      </c>
      <c r="J180" s="80">
        <v>0</v>
      </c>
      <c r="K180" s="81">
        <v>0</v>
      </c>
      <c r="L180" s="79">
        <v>0</v>
      </c>
      <c r="M180" s="80">
        <v>0</v>
      </c>
      <c r="N180" s="80">
        <v>0</v>
      </c>
      <c r="O180" s="81">
        <v>0</v>
      </c>
      <c r="P180" s="79">
        <f>Q180</f>
        <v>1901.5</v>
      </c>
      <c r="Q180" s="80">
        <v>1901.5</v>
      </c>
      <c r="R180" s="80">
        <v>854.06500000000005</v>
      </c>
      <c r="S180" s="83">
        <f>100-R180/Q180*100</f>
        <v>55.084669997370497</v>
      </c>
      <c r="T180" s="84">
        <v>0</v>
      </c>
      <c r="U180" s="80">
        <v>0</v>
      </c>
      <c r="V180" s="83">
        <v>0</v>
      </c>
    </row>
    <row r="181" spans="1:22" ht="133" customHeight="1" thickBot="1" x14ac:dyDescent="0.4">
      <c r="A181" s="36" t="s">
        <v>285</v>
      </c>
      <c r="B181" s="21" t="s">
        <v>286</v>
      </c>
      <c r="C181" s="22" t="s">
        <v>630</v>
      </c>
      <c r="D181" s="35">
        <f>D182</f>
        <v>11966.589000000002</v>
      </c>
      <c r="E181" s="25">
        <f t="shared" ref="E181:F181" si="232">E182</f>
        <v>11966.589000000002</v>
      </c>
      <c r="F181" s="27">
        <f t="shared" si="232"/>
        <v>338.45100000000002</v>
      </c>
      <c r="G181" s="24">
        <f>100-F181/E181*100</f>
        <v>97.171700306578586</v>
      </c>
      <c r="H181" s="23">
        <f>H182</f>
        <v>0</v>
      </c>
      <c r="I181" s="25">
        <f t="shared" ref="I181:J181" si="233">I182</f>
        <v>0</v>
      </c>
      <c r="J181" s="25">
        <f t="shared" si="233"/>
        <v>0</v>
      </c>
      <c r="K181" s="26">
        <v>0</v>
      </c>
      <c r="L181" s="23">
        <f>L182</f>
        <v>0</v>
      </c>
      <c r="M181" s="25">
        <f t="shared" ref="M181" si="234">M182</f>
        <v>0</v>
      </c>
      <c r="N181" s="25">
        <f t="shared" ref="N181" si="235">N182</f>
        <v>0</v>
      </c>
      <c r="O181" s="26">
        <v>0</v>
      </c>
      <c r="P181" s="23">
        <f>P182</f>
        <v>11966.589000000002</v>
      </c>
      <c r="Q181" s="25">
        <f t="shared" ref="Q181" si="236">Q182</f>
        <v>11966.589000000002</v>
      </c>
      <c r="R181" s="25">
        <f t="shared" ref="R181" si="237">R182</f>
        <v>338.45100000000002</v>
      </c>
      <c r="S181" s="24">
        <f>100-R181/Q181*100</f>
        <v>97.171700306578586</v>
      </c>
      <c r="T181" s="27">
        <v>0</v>
      </c>
      <c r="U181" s="25">
        <v>0</v>
      </c>
      <c r="V181" s="24">
        <v>0</v>
      </c>
    </row>
    <row r="182" spans="1:22" ht="130.5" customHeight="1" x14ac:dyDescent="0.35">
      <c r="A182" s="71" t="s">
        <v>68</v>
      </c>
      <c r="B182" s="28" t="s">
        <v>467</v>
      </c>
      <c r="C182" s="29" t="s">
        <v>630</v>
      </c>
      <c r="D182" s="30">
        <f>D183+D184+D185+D186+D187+D188+D189+D192+D193+D194+D195+D196+D197+D198+D199+D190+D191</f>
        <v>11966.589000000002</v>
      </c>
      <c r="E182" s="31">
        <f>E183+E184+E185+E186+E187+E188+E189+E192+E193+E194+E195+E196+E197+E198+E199+E190+E191</f>
        <v>11966.589000000002</v>
      </c>
      <c r="F182" s="32">
        <f>F183+F184+F185+F186+F187+F188+F189+F192+F193+F194+F195+F196+F197+F198+F199</f>
        <v>338.45100000000002</v>
      </c>
      <c r="G182" s="19">
        <f>100-F182/E182*100</f>
        <v>97.171700306578586</v>
      </c>
      <c r="H182" s="33">
        <f>H183+H184+H185+H186+H187+H188+H189+H192+H193+H194</f>
        <v>0</v>
      </c>
      <c r="I182" s="31">
        <f>I183+I184+I185+I186+I187+I188+I189+I192+I193+I194</f>
        <v>0</v>
      </c>
      <c r="J182" s="31">
        <f>J183+J184+J185+J186+J187+J188+J189+J192+J193+J194</f>
        <v>0</v>
      </c>
      <c r="K182" s="34">
        <v>0</v>
      </c>
      <c r="L182" s="33">
        <f>L183+L184+L185+L186+L187+L188+L189+L192+L193+L194</f>
        <v>0</v>
      </c>
      <c r="M182" s="31">
        <f>M183+M184+M185+M186+M187+M188+M189+M192+M193+M194</f>
        <v>0</v>
      </c>
      <c r="N182" s="31">
        <f>N183+N184+N185+N186+N187+N188+N189+N192+N193+N194</f>
        <v>0</v>
      </c>
      <c r="O182" s="34">
        <v>0</v>
      </c>
      <c r="P182" s="30">
        <f>P183+P184+P185+P186+P187+P188+P189+P192+P193+P194+P195+P196+P197+P198+P199+P190+P191</f>
        <v>11966.589000000002</v>
      </c>
      <c r="Q182" s="31">
        <f t="shared" ref="Q182:R182" si="238">Q183+Q184+Q185+Q186+Q187+Q188+Q189+Q192+Q193+Q194+Q195+Q196+Q197+Q198+Q199+Q190+Q191</f>
        <v>11966.589000000002</v>
      </c>
      <c r="R182" s="32">
        <f t="shared" si="238"/>
        <v>338.45100000000002</v>
      </c>
      <c r="S182" s="19">
        <f>100-R182/Q182*100</f>
        <v>97.171700306578586</v>
      </c>
      <c r="T182" s="32">
        <v>0</v>
      </c>
      <c r="U182" s="31">
        <v>0</v>
      </c>
      <c r="V182" s="19">
        <v>0</v>
      </c>
    </row>
    <row r="183" spans="1:22" ht="65" x14ac:dyDescent="0.35">
      <c r="A183" s="119" t="s">
        <v>14</v>
      </c>
      <c r="B183" s="10" t="s">
        <v>468</v>
      </c>
      <c r="C183" s="134" t="s">
        <v>470</v>
      </c>
      <c r="D183" s="12">
        <f t="shared" ref="D183:D184" si="239">H183+L183+P183</f>
        <v>324</v>
      </c>
      <c r="E183" s="13">
        <f t="shared" ref="E183:F184" si="240">I183+M183+Q183</f>
        <v>324</v>
      </c>
      <c r="F183" s="13">
        <f t="shared" si="240"/>
        <v>203.6</v>
      </c>
      <c r="G183" s="19">
        <f>100-F183/E183*100</f>
        <v>37.160493827160494</v>
      </c>
      <c r="H183" s="12">
        <v>0</v>
      </c>
      <c r="I183" s="13">
        <v>0</v>
      </c>
      <c r="J183" s="13">
        <v>0</v>
      </c>
      <c r="K183" s="15">
        <v>0</v>
      </c>
      <c r="L183" s="12">
        <v>0</v>
      </c>
      <c r="M183" s="13">
        <v>0</v>
      </c>
      <c r="N183" s="13">
        <v>0</v>
      </c>
      <c r="O183" s="15">
        <v>0</v>
      </c>
      <c r="P183" s="12">
        <v>324</v>
      </c>
      <c r="Q183" s="13">
        <v>324</v>
      </c>
      <c r="R183" s="13">
        <v>203.6</v>
      </c>
      <c r="S183" s="19">
        <f t="shared" ref="S183:S198" si="241">100-R183/Q183*100</f>
        <v>37.160493827160494</v>
      </c>
      <c r="T183" s="16">
        <v>0</v>
      </c>
      <c r="U183" s="13">
        <v>0</v>
      </c>
      <c r="V183" s="14">
        <v>0</v>
      </c>
    </row>
    <row r="184" spans="1:22" ht="131.5" customHeight="1" x14ac:dyDescent="0.35">
      <c r="A184" s="119" t="s">
        <v>21</v>
      </c>
      <c r="B184" s="10" t="s">
        <v>469</v>
      </c>
      <c r="C184" s="134" t="s">
        <v>470</v>
      </c>
      <c r="D184" s="12">
        <f t="shared" si="239"/>
        <v>46</v>
      </c>
      <c r="E184" s="13">
        <f t="shared" si="240"/>
        <v>46</v>
      </c>
      <c r="F184" s="13">
        <f t="shared" si="240"/>
        <v>45.850999999999999</v>
      </c>
      <c r="G184" s="19">
        <f t="shared" ref="G184:G230" si="242">100-F184/E184*100</f>
        <v>0.32391304347825667</v>
      </c>
      <c r="H184" s="12">
        <v>0</v>
      </c>
      <c r="I184" s="13">
        <v>0</v>
      </c>
      <c r="J184" s="13">
        <v>0</v>
      </c>
      <c r="K184" s="15">
        <v>0</v>
      </c>
      <c r="L184" s="12">
        <v>0</v>
      </c>
      <c r="M184" s="13">
        <v>0</v>
      </c>
      <c r="N184" s="13">
        <v>0</v>
      </c>
      <c r="O184" s="15">
        <v>0</v>
      </c>
      <c r="P184" s="12">
        <v>46</v>
      </c>
      <c r="Q184" s="13">
        <v>46</v>
      </c>
      <c r="R184" s="13">
        <v>45.850999999999999</v>
      </c>
      <c r="S184" s="19">
        <f t="shared" si="241"/>
        <v>0.32391304347825667</v>
      </c>
      <c r="T184" s="16">
        <v>0</v>
      </c>
      <c r="U184" s="13">
        <v>0</v>
      </c>
      <c r="V184" s="14">
        <v>0</v>
      </c>
    </row>
    <row r="185" spans="1:22" ht="51.5" customHeight="1" x14ac:dyDescent="0.35">
      <c r="A185" s="119" t="s">
        <v>23</v>
      </c>
      <c r="B185" s="10" t="s">
        <v>710</v>
      </c>
      <c r="C185" s="18" t="s">
        <v>461</v>
      </c>
      <c r="D185" s="12">
        <f t="shared" ref="D185:D199" si="243">P185</f>
        <v>309.33600000000001</v>
      </c>
      <c r="E185" s="13">
        <f t="shared" ref="E185:E199" si="244">Q185</f>
        <v>191.48400000000001</v>
      </c>
      <c r="F185" s="13">
        <f t="shared" ref="F185:F199" si="245">R185</f>
        <v>0</v>
      </c>
      <c r="G185" s="19">
        <f t="shared" si="242"/>
        <v>100</v>
      </c>
      <c r="H185" s="12">
        <v>0</v>
      </c>
      <c r="I185" s="13">
        <v>0</v>
      </c>
      <c r="J185" s="13">
        <v>0</v>
      </c>
      <c r="K185" s="15">
        <v>0</v>
      </c>
      <c r="L185" s="12">
        <v>0</v>
      </c>
      <c r="M185" s="13">
        <v>0</v>
      </c>
      <c r="N185" s="13">
        <v>0</v>
      </c>
      <c r="O185" s="15">
        <v>0</v>
      </c>
      <c r="P185" s="12">
        <v>309.33600000000001</v>
      </c>
      <c r="Q185" s="13">
        <v>191.48400000000001</v>
      </c>
      <c r="R185" s="13">
        <v>0</v>
      </c>
      <c r="S185" s="19">
        <f t="shared" si="241"/>
        <v>100</v>
      </c>
      <c r="T185" s="16">
        <v>0</v>
      </c>
      <c r="U185" s="13">
        <v>0</v>
      </c>
      <c r="V185" s="14">
        <v>0</v>
      </c>
    </row>
    <row r="186" spans="1:22" ht="118.5" customHeight="1" thickBot="1" x14ac:dyDescent="0.4">
      <c r="A186" s="112" t="s">
        <v>77</v>
      </c>
      <c r="B186" s="89" t="s">
        <v>516</v>
      </c>
      <c r="C186" s="146" t="s">
        <v>461</v>
      </c>
      <c r="D186" s="113">
        <f t="shared" si="243"/>
        <v>72</v>
      </c>
      <c r="E186" s="78">
        <f t="shared" si="244"/>
        <v>83.572999999999993</v>
      </c>
      <c r="F186" s="78">
        <f t="shared" si="245"/>
        <v>0</v>
      </c>
      <c r="G186" s="93">
        <f t="shared" si="242"/>
        <v>100</v>
      </c>
      <c r="H186" s="113">
        <v>0</v>
      </c>
      <c r="I186" s="78">
        <v>0</v>
      </c>
      <c r="J186" s="78">
        <v>0</v>
      </c>
      <c r="K186" s="94">
        <v>0</v>
      </c>
      <c r="L186" s="113">
        <v>0</v>
      </c>
      <c r="M186" s="78">
        <v>0</v>
      </c>
      <c r="N186" s="78">
        <v>0</v>
      </c>
      <c r="O186" s="94">
        <v>0</v>
      </c>
      <c r="P186" s="113">
        <v>72</v>
      </c>
      <c r="Q186" s="78">
        <v>83.572999999999993</v>
      </c>
      <c r="R186" s="78">
        <v>0</v>
      </c>
      <c r="S186" s="93">
        <f t="shared" si="241"/>
        <v>100</v>
      </c>
      <c r="T186" s="114">
        <v>0</v>
      </c>
      <c r="U186" s="78">
        <v>0</v>
      </c>
      <c r="V186" s="93">
        <v>0</v>
      </c>
    </row>
    <row r="187" spans="1:22" ht="52" x14ac:dyDescent="0.35">
      <c r="A187" s="71" t="s">
        <v>176</v>
      </c>
      <c r="B187" s="28" t="s">
        <v>471</v>
      </c>
      <c r="C187" s="144" t="s">
        <v>461</v>
      </c>
      <c r="D187" s="33">
        <f t="shared" si="243"/>
        <v>32.451000000000001</v>
      </c>
      <c r="E187" s="31">
        <f t="shared" si="244"/>
        <v>18.332000000000001</v>
      </c>
      <c r="F187" s="31">
        <f t="shared" si="245"/>
        <v>0</v>
      </c>
      <c r="G187" s="19">
        <f t="shared" si="242"/>
        <v>100</v>
      </c>
      <c r="H187" s="33">
        <v>0</v>
      </c>
      <c r="I187" s="31">
        <v>0</v>
      </c>
      <c r="J187" s="31">
        <v>0</v>
      </c>
      <c r="K187" s="34">
        <v>0</v>
      </c>
      <c r="L187" s="33">
        <v>0</v>
      </c>
      <c r="M187" s="31">
        <v>0</v>
      </c>
      <c r="N187" s="31">
        <v>0</v>
      </c>
      <c r="O187" s="34">
        <v>0</v>
      </c>
      <c r="P187" s="33">
        <v>32.451000000000001</v>
      </c>
      <c r="Q187" s="31">
        <v>18.332000000000001</v>
      </c>
      <c r="R187" s="31">
        <v>0</v>
      </c>
      <c r="S187" s="19">
        <f t="shared" si="241"/>
        <v>100</v>
      </c>
      <c r="T187" s="32">
        <v>0</v>
      </c>
      <c r="U187" s="31">
        <v>0</v>
      </c>
      <c r="V187" s="19">
        <v>0</v>
      </c>
    </row>
    <row r="188" spans="1:22" ht="65" x14ac:dyDescent="0.35">
      <c r="A188" s="119" t="s">
        <v>298</v>
      </c>
      <c r="B188" s="10" t="s">
        <v>628</v>
      </c>
      <c r="C188" s="18" t="s">
        <v>461</v>
      </c>
      <c r="D188" s="12">
        <f t="shared" si="243"/>
        <v>2.64</v>
      </c>
      <c r="E188" s="13">
        <f t="shared" si="244"/>
        <v>2.64</v>
      </c>
      <c r="F188" s="13">
        <f t="shared" si="245"/>
        <v>0</v>
      </c>
      <c r="G188" s="19">
        <f t="shared" si="242"/>
        <v>100</v>
      </c>
      <c r="H188" s="12">
        <v>0</v>
      </c>
      <c r="I188" s="13">
        <v>0</v>
      </c>
      <c r="J188" s="13">
        <v>0</v>
      </c>
      <c r="K188" s="15">
        <v>0</v>
      </c>
      <c r="L188" s="12">
        <v>0</v>
      </c>
      <c r="M188" s="13">
        <v>0</v>
      </c>
      <c r="N188" s="13">
        <v>0</v>
      </c>
      <c r="O188" s="15">
        <v>0</v>
      </c>
      <c r="P188" s="12">
        <v>2.64</v>
      </c>
      <c r="Q188" s="13">
        <v>2.64</v>
      </c>
      <c r="R188" s="13">
        <v>0</v>
      </c>
      <c r="S188" s="19">
        <f t="shared" si="241"/>
        <v>100</v>
      </c>
      <c r="T188" s="16">
        <v>0</v>
      </c>
      <c r="U188" s="13">
        <v>0</v>
      </c>
      <c r="V188" s="14">
        <v>0</v>
      </c>
    </row>
    <row r="189" spans="1:22" ht="52" x14ac:dyDescent="0.35">
      <c r="A189" s="119" t="s">
        <v>568</v>
      </c>
      <c r="B189" s="10" t="s">
        <v>709</v>
      </c>
      <c r="C189" s="18" t="s">
        <v>461</v>
      </c>
      <c r="D189" s="12">
        <f t="shared" si="243"/>
        <v>0</v>
      </c>
      <c r="E189" s="13">
        <f t="shared" si="244"/>
        <v>10.4</v>
      </c>
      <c r="F189" s="13">
        <f t="shared" si="245"/>
        <v>0</v>
      </c>
      <c r="G189" s="19">
        <f t="shared" si="242"/>
        <v>100</v>
      </c>
      <c r="H189" s="12">
        <v>0</v>
      </c>
      <c r="I189" s="13">
        <v>0</v>
      </c>
      <c r="J189" s="13">
        <v>0</v>
      </c>
      <c r="K189" s="15">
        <v>0</v>
      </c>
      <c r="L189" s="12">
        <v>0</v>
      </c>
      <c r="M189" s="13">
        <v>0</v>
      </c>
      <c r="N189" s="13">
        <v>0</v>
      </c>
      <c r="O189" s="15">
        <v>0</v>
      </c>
      <c r="P189" s="12">
        <v>0</v>
      </c>
      <c r="Q189" s="13">
        <v>10.4</v>
      </c>
      <c r="R189" s="13">
        <v>0</v>
      </c>
      <c r="S189" s="19">
        <f>100-R189/Q189*100</f>
        <v>100</v>
      </c>
      <c r="T189" s="16">
        <v>0</v>
      </c>
      <c r="U189" s="13">
        <v>0</v>
      </c>
      <c r="V189" s="14">
        <v>0</v>
      </c>
    </row>
    <row r="190" spans="1:22" ht="54.5" customHeight="1" x14ac:dyDescent="0.35">
      <c r="A190" s="119" t="s">
        <v>569</v>
      </c>
      <c r="B190" s="10" t="s">
        <v>711</v>
      </c>
      <c r="C190" s="18" t="s">
        <v>461</v>
      </c>
      <c r="D190" s="12">
        <f t="shared" si="243"/>
        <v>0</v>
      </c>
      <c r="E190" s="13">
        <f t="shared" si="244"/>
        <v>75.718999999999994</v>
      </c>
      <c r="F190" s="13">
        <f t="shared" si="245"/>
        <v>0</v>
      </c>
      <c r="G190" s="19">
        <f t="shared" si="242"/>
        <v>100</v>
      </c>
      <c r="H190" s="12">
        <v>0</v>
      </c>
      <c r="I190" s="13">
        <v>0</v>
      </c>
      <c r="J190" s="13">
        <v>0</v>
      </c>
      <c r="K190" s="15">
        <v>0</v>
      </c>
      <c r="L190" s="12">
        <v>0</v>
      </c>
      <c r="M190" s="13">
        <v>0</v>
      </c>
      <c r="N190" s="13">
        <v>0</v>
      </c>
      <c r="O190" s="15">
        <v>0</v>
      </c>
      <c r="P190" s="12">
        <v>0</v>
      </c>
      <c r="Q190" s="13">
        <v>75.718999999999994</v>
      </c>
      <c r="R190" s="13">
        <v>0</v>
      </c>
      <c r="S190" s="19">
        <v>0</v>
      </c>
      <c r="T190" s="16">
        <v>0</v>
      </c>
      <c r="U190" s="13">
        <v>0</v>
      </c>
      <c r="V190" s="14">
        <v>0</v>
      </c>
    </row>
    <row r="191" spans="1:22" ht="52" x14ac:dyDescent="0.35">
      <c r="A191" s="119" t="s">
        <v>574</v>
      </c>
      <c r="B191" s="10" t="s">
        <v>712</v>
      </c>
      <c r="C191" s="18" t="s">
        <v>461</v>
      </c>
      <c r="D191" s="12">
        <f t="shared" si="243"/>
        <v>83.572999999999993</v>
      </c>
      <c r="E191" s="13">
        <f t="shared" si="244"/>
        <v>117.852</v>
      </c>
      <c r="F191" s="13">
        <f t="shared" si="245"/>
        <v>0</v>
      </c>
      <c r="G191" s="19">
        <f t="shared" si="242"/>
        <v>100</v>
      </c>
      <c r="H191" s="12">
        <v>0</v>
      </c>
      <c r="I191" s="13">
        <v>0</v>
      </c>
      <c r="J191" s="13">
        <v>0</v>
      </c>
      <c r="K191" s="15">
        <v>0</v>
      </c>
      <c r="L191" s="12">
        <v>0</v>
      </c>
      <c r="M191" s="13">
        <v>0</v>
      </c>
      <c r="N191" s="13">
        <v>0</v>
      </c>
      <c r="O191" s="15">
        <v>0</v>
      </c>
      <c r="P191" s="12">
        <v>83.572999999999993</v>
      </c>
      <c r="Q191" s="13">
        <v>117.852</v>
      </c>
      <c r="R191" s="13">
        <v>0</v>
      </c>
      <c r="S191" s="19">
        <v>0</v>
      </c>
      <c r="T191" s="16">
        <v>0</v>
      </c>
      <c r="U191" s="13">
        <v>0</v>
      </c>
      <c r="V191" s="14">
        <v>0</v>
      </c>
    </row>
    <row r="192" spans="1:22" ht="39" x14ac:dyDescent="0.35">
      <c r="A192" s="119" t="s">
        <v>575</v>
      </c>
      <c r="B192" s="10" t="s">
        <v>515</v>
      </c>
      <c r="C192" s="18" t="s">
        <v>398</v>
      </c>
      <c r="D192" s="12">
        <f t="shared" si="243"/>
        <v>10000</v>
      </c>
      <c r="E192" s="13">
        <f t="shared" si="244"/>
        <v>10000</v>
      </c>
      <c r="F192" s="13">
        <f t="shared" si="245"/>
        <v>0</v>
      </c>
      <c r="G192" s="19">
        <f t="shared" si="242"/>
        <v>100</v>
      </c>
      <c r="H192" s="12">
        <v>0</v>
      </c>
      <c r="I192" s="13">
        <v>0</v>
      </c>
      <c r="J192" s="13">
        <v>0</v>
      </c>
      <c r="K192" s="15">
        <v>0</v>
      </c>
      <c r="L192" s="12">
        <v>0</v>
      </c>
      <c r="M192" s="13">
        <v>0</v>
      </c>
      <c r="N192" s="13">
        <v>0</v>
      </c>
      <c r="O192" s="15">
        <v>0</v>
      </c>
      <c r="P192" s="12">
        <v>10000</v>
      </c>
      <c r="Q192" s="13">
        <v>10000</v>
      </c>
      <c r="R192" s="13">
        <v>0</v>
      </c>
      <c r="S192" s="19">
        <f t="shared" si="241"/>
        <v>100</v>
      </c>
      <c r="T192" s="16">
        <v>0</v>
      </c>
      <c r="U192" s="13">
        <v>0</v>
      </c>
      <c r="V192" s="14">
        <v>0</v>
      </c>
    </row>
    <row r="193" spans="1:22" ht="87" customHeight="1" x14ac:dyDescent="0.35">
      <c r="A193" s="119" t="s">
        <v>629</v>
      </c>
      <c r="B193" s="10" t="s">
        <v>472</v>
      </c>
      <c r="C193" s="18" t="s">
        <v>122</v>
      </c>
      <c r="D193" s="12">
        <f t="shared" si="243"/>
        <v>240</v>
      </c>
      <c r="E193" s="13">
        <f t="shared" si="244"/>
        <v>240</v>
      </c>
      <c r="F193" s="13">
        <f t="shared" si="245"/>
        <v>0</v>
      </c>
      <c r="G193" s="19">
        <f t="shared" si="242"/>
        <v>100</v>
      </c>
      <c r="H193" s="12">
        <v>0</v>
      </c>
      <c r="I193" s="13">
        <v>0</v>
      </c>
      <c r="J193" s="13">
        <v>0</v>
      </c>
      <c r="K193" s="15">
        <v>0</v>
      </c>
      <c r="L193" s="12">
        <v>0</v>
      </c>
      <c r="M193" s="13">
        <v>0</v>
      </c>
      <c r="N193" s="13">
        <v>0</v>
      </c>
      <c r="O193" s="15">
        <v>0</v>
      </c>
      <c r="P193" s="12">
        <v>240</v>
      </c>
      <c r="Q193" s="13">
        <v>240</v>
      </c>
      <c r="R193" s="13">
        <v>0</v>
      </c>
      <c r="S193" s="19">
        <f t="shared" si="241"/>
        <v>100</v>
      </c>
      <c r="T193" s="16">
        <v>0</v>
      </c>
      <c r="U193" s="13">
        <v>0</v>
      </c>
      <c r="V193" s="14">
        <v>0</v>
      </c>
    </row>
    <row r="194" spans="1:22" ht="158.5" customHeight="1" x14ac:dyDescent="0.35">
      <c r="A194" s="119" t="s">
        <v>647</v>
      </c>
      <c r="B194" s="10" t="s">
        <v>682</v>
      </c>
      <c r="C194" s="18" t="s">
        <v>122</v>
      </c>
      <c r="D194" s="12">
        <f t="shared" si="243"/>
        <v>576.6</v>
      </c>
      <c r="E194" s="13">
        <f t="shared" si="244"/>
        <v>576.6</v>
      </c>
      <c r="F194" s="13">
        <f t="shared" si="245"/>
        <v>0</v>
      </c>
      <c r="G194" s="19">
        <f t="shared" si="242"/>
        <v>100</v>
      </c>
      <c r="H194" s="12">
        <v>0</v>
      </c>
      <c r="I194" s="13">
        <v>0</v>
      </c>
      <c r="J194" s="13">
        <v>0</v>
      </c>
      <c r="K194" s="15">
        <v>0</v>
      </c>
      <c r="L194" s="12">
        <v>0</v>
      </c>
      <c r="M194" s="13">
        <v>0</v>
      </c>
      <c r="N194" s="13">
        <v>0</v>
      </c>
      <c r="O194" s="15">
        <v>0</v>
      </c>
      <c r="P194" s="12">
        <v>576.6</v>
      </c>
      <c r="Q194" s="13">
        <v>576.6</v>
      </c>
      <c r="R194" s="13">
        <v>0</v>
      </c>
      <c r="S194" s="19">
        <f t="shared" si="241"/>
        <v>100</v>
      </c>
      <c r="T194" s="16">
        <v>0</v>
      </c>
      <c r="U194" s="13">
        <v>0</v>
      </c>
      <c r="V194" s="14">
        <v>0</v>
      </c>
    </row>
    <row r="195" spans="1:22" ht="178.5" customHeight="1" x14ac:dyDescent="0.35">
      <c r="A195" s="119" t="s">
        <v>648</v>
      </c>
      <c r="B195" s="10" t="s">
        <v>631</v>
      </c>
      <c r="C195" s="18" t="s">
        <v>483</v>
      </c>
      <c r="D195" s="12">
        <f t="shared" si="243"/>
        <v>26.893000000000001</v>
      </c>
      <c r="E195" s="13">
        <f t="shared" si="244"/>
        <v>26.893000000000001</v>
      </c>
      <c r="F195" s="13">
        <f t="shared" si="245"/>
        <v>0</v>
      </c>
      <c r="G195" s="19">
        <f t="shared" si="242"/>
        <v>100</v>
      </c>
      <c r="H195" s="12">
        <v>0</v>
      </c>
      <c r="I195" s="13">
        <v>0</v>
      </c>
      <c r="J195" s="13">
        <v>0</v>
      </c>
      <c r="K195" s="15">
        <v>0</v>
      </c>
      <c r="L195" s="12">
        <v>0</v>
      </c>
      <c r="M195" s="13">
        <v>0</v>
      </c>
      <c r="N195" s="13">
        <v>0</v>
      </c>
      <c r="O195" s="15">
        <v>0</v>
      </c>
      <c r="P195" s="12">
        <v>26.893000000000001</v>
      </c>
      <c r="Q195" s="13">
        <v>26.893000000000001</v>
      </c>
      <c r="R195" s="13">
        <v>0</v>
      </c>
      <c r="S195" s="19">
        <f t="shared" si="241"/>
        <v>100</v>
      </c>
      <c r="T195" s="16">
        <v>0</v>
      </c>
      <c r="U195" s="13">
        <v>0</v>
      </c>
      <c r="V195" s="14">
        <v>0</v>
      </c>
    </row>
    <row r="196" spans="1:22" ht="74.150000000000006" customHeight="1" thickBot="1" x14ac:dyDescent="0.4">
      <c r="A196" s="112" t="s">
        <v>649</v>
      </c>
      <c r="B196" s="89" t="s">
        <v>632</v>
      </c>
      <c r="C196" s="146" t="s">
        <v>483</v>
      </c>
      <c r="D196" s="113">
        <f t="shared" si="243"/>
        <v>93.816000000000003</v>
      </c>
      <c r="E196" s="78">
        <f t="shared" si="244"/>
        <v>93.816000000000003</v>
      </c>
      <c r="F196" s="78">
        <f t="shared" si="245"/>
        <v>0</v>
      </c>
      <c r="G196" s="93">
        <f t="shared" si="242"/>
        <v>100</v>
      </c>
      <c r="H196" s="113">
        <v>0</v>
      </c>
      <c r="I196" s="78">
        <v>0</v>
      </c>
      <c r="J196" s="78">
        <v>0</v>
      </c>
      <c r="K196" s="94">
        <v>0</v>
      </c>
      <c r="L196" s="113">
        <v>0</v>
      </c>
      <c r="M196" s="78">
        <v>0</v>
      </c>
      <c r="N196" s="78">
        <v>0</v>
      </c>
      <c r="O196" s="94">
        <v>0</v>
      </c>
      <c r="P196" s="113">
        <v>93.816000000000003</v>
      </c>
      <c r="Q196" s="78">
        <v>93.816000000000003</v>
      </c>
      <c r="R196" s="78">
        <v>0</v>
      </c>
      <c r="S196" s="93">
        <f t="shared" si="241"/>
        <v>100</v>
      </c>
      <c r="T196" s="114">
        <v>0</v>
      </c>
      <c r="U196" s="78">
        <v>0</v>
      </c>
      <c r="V196" s="93">
        <v>0</v>
      </c>
    </row>
    <row r="197" spans="1:22" ht="153.9" customHeight="1" x14ac:dyDescent="0.35">
      <c r="A197" s="71" t="s">
        <v>655</v>
      </c>
      <c r="B197" s="28" t="s">
        <v>633</v>
      </c>
      <c r="C197" s="144" t="s">
        <v>483</v>
      </c>
      <c r="D197" s="33">
        <f t="shared" si="243"/>
        <v>88</v>
      </c>
      <c r="E197" s="31">
        <f t="shared" si="244"/>
        <v>88</v>
      </c>
      <c r="F197" s="31">
        <f t="shared" si="245"/>
        <v>44</v>
      </c>
      <c r="G197" s="19">
        <f t="shared" si="242"/>
        <v>50</v>
      </c>
      <c r="H197" s="33">
        <v>0</v>
      </c>
      <c r="I197" s="31">
        <v>0</v>
      </c>
      <c r="J197" s="31">
        <v>0</v>
      </c>
      <c r="K197" s="34">
        <v>0</v>
      </c>
      <c r="L197" s="33">
        <v>0</v>
      </c>
      <c r="M197" s="31">
        <v>0</v>
      </c>
      <c r="N197" s="31">
        <v>0</v>
      </c>
      <c r="O197" s="34">
        <v>0</v>
      </c>
      <c r="P197" s="33">
        <v>88</v>
      </c>
      <c r="Q197" s="31">
        <v>88</v>
      </c>
      <c r="R197" s="31">
        <v>44</v>
      </c>
      <c r="S197" s="19">
        <f t="shared" si="241"/>
        <v>50</v>
      </c>
      <c r="T197" s="32">
        <v>0</v>
      </c>
      <c r="U197" s="31">
        <v>0</v>
      </c>
      <c r="V197" s="19">
        <v>0</v>
      </c>
    </row>
    <row r="198" spans="1:22" ht="168" customHeight="1" x14ac:dyDescent="0.35">
      <c r="A198" s="119" t="s">
        <v>713</v>
      </c>
      <c r="B198" s="10" t="s">
        <v>634</v>
      </c>
      <c r="C198" s="18" t="s">
        <v>483</v>
      </c>
      <c r="D198" s="12">
        <f t="shared" si="243"/>
        <v>26.28</v>
      </c>
      <c r="E198" s="13">
        <f t="shared" si="244"/>
        <v>26.28</v>
      </c>
      <c r="F198" s="13">
        <f t="shared" si="245"/>
        <v>0</v>
      </c>
      <c r="G198" s="19">
        <f t="shared" si="242"/>
        <v>100</v>
      </c>
      <c r="H198" s="12">
        <v>0</v>
      </c>
      <c r="I198" s="13">
        <v>0</v>
      </c>
      <c r="J198" s="13">
        <v>0</v>
      </c>
      <c r="K198" s="15">
        <v>0</v>
      </c>
      <c r="L198" s="12">
        <v>0</v>
      </c>
      <c r="M198" s="13">
        <v>0</v>
      </c>
      <c r="N198" s="13">
        <v>0</v>
      </c>
      <c r="O198" s="15">
        <v>0</v>
      </c>
      <c r="P198" s="12">
        <v>26.28</v>
      </c>
      <c r="Q198" s="13">
        <v>26.28</v>
      </c>
      <c r="R198" s="13">
        <v>0</v>
      </c>
      <c r="S198" s="19">
        <f t="shared" si="241"/>
        <v>100</v>
      </c>
      <c r="T198" s="16">
        <v>0</v>
      </c>
      <c r="U198" s="13">
        <v>0</v>
      </c>
      <c r="V198" s="14">
        <v>0</v>
      </c>
    </row>
    <row r="199" spans="1:22" ht="63.65" customHeight="1" thickBot="1" x14ac:dyDescent="0.4">
      <c r="A199" s="119" t="s">
        <v>714</v>
      </c>
      <c r="B199" s="76" t="s">
        <v>686</v>
      </c>
      <c r="C199" s="135" t="s">
        <v>483</v>
      </c>
      <c r="D199" s="128">
        <f t="shared" si="243"/>
        <v>45</v>
      </c>
      <c r="E199" s="78">
        <f t="shared" si="244"/>
        <v>45</v>
      </c>
      <c r="F199" s="82">
        <f t="shared" si="245"/>
        <v>45</v>
      </c>
      <c r="G199" s="136">
        <f t="shared" si="242"/>
        <v>0</v>
      </c>
      <c r="H199" s="128">
        <v>0</v>
      </c>
      <c r="I199" s="82">
        <v>0</v>
      </c>
      <c r="J199" s="82">
        <v>0</v>
      </c>
      <c r="K199" s="81">
        <v>0</v>
      </c>
      <c r="L199" s="128">
        <v>0</v>
      </c>
      <c r="M199" s="82">
        <v>0</v>
      </c>
      <c r="N199" s="82">
        <v>0</v>
      </c>
      <c r="O199" s="81">
        <v>0</v>
      </c>
      <c r="P199" s="128">
        <v>45</v>
      </c>
      <c r="Q199" s="82">
        <v>45</v>
      </c>
      <c r="R199" s="82">
        <v>45</v>
      </c>
      <c r="S199" s="83">
        <f>100-R199/Q199*100</f>
        <v>0</v>
      </c>
      <c r="T199" s="129">
        <v>0</v>
      </c>
      <c r="U199" s="82">
        <v>0</v>
      </c>
      <c r="V199" s="83">
        <v>0</v>
      </c>
    </row>
    <row r="200" spans="1:22" ht="39.5" thickBot="1" x14ac:dyDescent="0.4">
      <c r="A200" s="36" t="s">
        <v>287</v>
      </c>
      <c r="B200" s="21" t="s">
        <v>288</v>
      </c>
      <c r="C200" s="137" t="s">
        <v>461</v>
      </c>
      <c r="D200" s="35">
        <f>D201+D206+D210+D231+D236</f>
        <v>506816.28200000001</v>
      </c>
      <c r="E200" s="25">
        <f>E201+E206+E210+E231+E236</f>
        <v>511072.41000000003</v>
      </c>
      <c r="F200" s="27">
        <f>F201+F206+F210+F231+F236</f>
        <v>269287.799</v>
      </c>
      <c r="G200" s="24">
        <f t="shared" si="242"/>
        <v>47.309266997997412</v>
      </c>
      <c r="H200" s="23">
        <f>H201+H206+H210+H231+H236</f>
        <v>2144.2089999999998</v>
      </c>
      <c r="I200" s="25">
        <f t="shared" ref="I200:J200" si="246">I201+I206+I210+I231+I236</f>
        <v>2144.2089999999998</v>
      </c>
      <c r="J200" s="25">
        <f t="shared" si="246"/>
        <v>1213.491</v>
      </c>
      <c r="K200" s="26">
        <f>100-J200/I200*100</f>
        <v>43.406123190416601</v>
      </c>
      <c r="L200" s="23">
        <f>L201+L206+L210+L231+L236</f>
        <v>15016.591</v>
      </c>
      <c r="M200" s="25">
        <f t="shared" ref="M200:N200" si="247">M201+M206+M210+M231+M236</f>
        <v>15016.591</v>
      </c>
      <c r="N200" s="25">
        <f t="shared" si="247"/>
        <v>12619.220000000001</v>
      </c>
      <c r="O200" s="26">
        <f>100-N200/M200*100</f>
        <v>15.964815183419461</v>
      </c>
      <c r="P200" s="23">
        <f>P201+P206+P210+P231+P236</f>
        <v>489655.48200000002</v>
      </c>
      <c r="Q200" s="25">
        <f t="shared" ref="Q200:R200" si="248">Q201+Q206+Q210+Q231+Q236</f>
        <v>493911.61000000004</v>
      </c>
      <c r="R200" s="25">
        <f t="shared" si="248"/>
        <v>255455.08799999999</v>
      </c>
      <c r="S200" s="24">
        <f>100-R200/Q200*100</f>
        <v>48.279189468739162</v>
      </c>
      <c r="T200" s="27">
        <v>0</v>
      </c>
      <c r="U200" s="25">
        <v>0</v>
      </c>
      <c r="V200" s="24">
        <v>0</v>
      </c>
    </row>
    <row r="201" spans="1:22" ht="121.5" customHeight="1" x14ac:dyDescent="0.35">
      <c r="A201" s="71" t="s">
        <v>68</v>
      </c>
      <c r="B201" s="72" t="s">
        <v>576</v>
      </c>
      <c r="C201" s="138" t="s">
        <v>461</v>
      </c>
      <c r="D201" s="118">
        <f>D202+D203+D204+D205</f>
        <v>479198.13500000001</v>
      </c>
      <c r="E201" s="74">
        <f>E202+E203+E204+E205</f>
        <v>483435.08900000004</v>
      </c>
      <c r="F201" s="75">
        <f>F202+F203+F204+F205</f>
        <v>250478.19699999999</v>
      </c>
      <c r="G201" s="17">
        <f t="shared" si="242"/>
        <v>48.187832720599232</v>
      </c>
      <c r="H201" s="73">
        <f>H202+H203+H204+H205</f>
        <v>0</v>
      </c>
      <c r="I201" s="74">
        <f t="shared" ref="I201:J201" si="249">I202+I203+I204+I205</f>
        <v>0</v>
      </c>
      <c r="J201" s="74">
        <f t="shared" si="249"/>
        <v>0</v>
      </c>
      <c r="K201" s="60">
        <v>0</v>
      </c>
      <c r="L201" s="73">
        <f>L202+L203+L204+L205</f>
        <v>689.7</v>
      </c>
      <c r="M201" s="74">
        <f t="shared" ref="M201:N201" si="250">M202+M203+M204+M205</f>
        <v>689.7</v>
      </c>
      <c r="N201" s="74">
        <f t="shared" si="250"/>
        <v>354.52300000000002</v>
      </c>
      <c r="O201" s="60">
        <f>100-N201/M201*100</f>
        <v>48.597506162099471</v>
      </c>
      <c r="P201" s="73">
        <f>P202+P203+P204+P205</f>
        <v>478508.435</v>
      </c>
      <c r="Q201" s="74">
        <f t="shared" ref="Q201:R201" si="251">Q202+Q203+Q204+Q205</f>
        <v>482745.38900000002</v>
      </c>
      <c r="R201" s="74">
        <f t="shared" si="251"/>
        <v>250123.674</v>
      </c>
      <c r="S201" s="17">
        <f>100-R201/Q201*100</f>
        <v>48.187247418742309</v>
      </c>
      <c r="T201" s="75">
        <f>T202+T203+T204+T205</f>
        <v>0</v>
      </c>
      <c r="U201" s="74">
        <f>U202+U203+U204+U205</f>
        <v>0</v>
      </c>
      <c r="V201" s="17">
        <v>0</v>
      </c>
    </row>
    <row r="202" spans="1:22" ht="38.5" customHeight="1" x14ac:dyDescent="0.35">
      <c r="A202" s="119" t="s">
        <v>14</v>
      </c>
      <c r="B202" s="10" t="s">
        <v>577</v>
      </c>
      <c r="C202" s="18" t="s">
        <v>461</v>
      </c>
      <c r="D202" s="64">
        <f t="shared" ref="D202:E205" si="252">H202+L202+P202+T202</f>
        <v>442678.739</v>
      </c>
      <c r="E202" s="65">
        <f t="shared" si="252"/>
        <v>442678.739</v>
      </c>
      <c r="F202" s="65">
        <f>J202+N202+R202+U202</f>
        <v>232043.527</v>
      </c>
      <c r="G202" s="19">
        <f t="shared" si="242"/>
        <v>47.581958075470169</v>
      </c>
      <c r="H202" s="64">
        <f t="shared" ref="H202:H205" si="253">I202</f>
        <v>0</v>
      </c>
      <c r="I202" s="65">
        <v>0</v>
      </c>
      <c r="J202" s="65">
        <v>0</v>
      </c>
      <c r="K202" s="15">
        <v>0</v>
      </c>
      <c r="L202" s="64">
        <f t="shared" ref="L202:L205" si="254">M202</f>
        <v>0</v>
      </c>
      <c r="M202" s="65">
        <v>0</v>
      </c>
      <c r="N202" s="65">
        <v>0</v>
      </c>
      <c r="O202" s="15">
        <v>0</v>
      </c>
      <c r="P202" s="64">
        <f t="shared" ref="P202:P205" si="255">Q202</f>
        <v>442678.739</v>
      </c>
      <c r="Q202" s="65">
        <v>442678.739</v>
      </c>
      <c r="R202" s="65">
        <v>232043.527</v>
      </c>
      <c r="S202" s="19">
        <f>100-R202/Q202*100</f>
        <v>47.581958075470169</v>
      </c>
      <c r="T202" s="66">
        <v>0</v>
      </c>
      <c r="U202" s="65">
        <v>0</v>
      </c>
      <c r="V202" s="14">
        <v>0</v>
      </c>
    </row>
    <row r="203" spans="1:22" ht="133.5" customHeight="1" x14ac:dyDescent="0.35">
      <c r="A203" s="119" t="s">
        <v>21</v>
      </c>
      <c r="B203" s="10" t="s">
        <v>578</v>
      </c>
      <c r="C203" s="18" t="s">
        <v>461</v>
      </c>
      <c r="D203" s="64">
        <f t="shared" si="252"/>
        <v>689.7</v>
      </c>
      <c r="E203" s="65">
        <f t="shared" si="252"/>
        <v>689.7</v>
      </c>
      <c r="F203" s="65">
        <f t="shared" ref="F203:F205" si="256">J203+N203+R203+U203</f>
        <v>354.52300000000002</v>
      </c>
      <c r="G203" s="19">
        <f t="shared" si="242"/>
        <v>48.597506162099471</v>
      </c>
      <c r="H203" s="64">
        <f t="shared" si="253"/>
        <v>0</v>
      </c>
      <c r="I203" s="65">
        <v>0</v>
      </c>
      <c r="J203" s="65">
        <v>0</v>
      </c>
      <c r="K203" s="15">
        <v>0</v>
      </c>
      <c r="L203" s="64">
        <f t="shared" si="254"/>
        <v>689.7</v>
      </c>
      <c r="M203" s="65">
        <v>689.7</v>
      </c>
      <c r="N203" s="65">
        <v>354.52300000000002</v>
      </c>
      <c r="O203" s="15">
        <f>100-N203/M203*100</f>
        <v>48.597506162099471</v>
      </c>
      <c r="P203" s="64">
        <f t="shared" si="255"/>
        <v>0</v>
      </c>
      <c r="Q203" s="65">
        <v>0</v>
      </c>
      <c r="R203" s="65">
        <v>0</v>
      </c>
      <c r="S203" s="14">
        <v>0</v>
      </c>
      <c r="T203" s="66">
        <v>0</v>
      </c>
      <c r="U203" s="65">
        <v>0</v>
      </c>
      <c r="V203" s="14">
        <v>0</v>
      </c>
    </row>
    <row r="204" spans="1:22" ht="78" x14ac:dyDescent="0.35">
      <c r="A204" s="119" t="s">
        <v>23</v>
      </c>
      <c r="B204" s="10" t="s">
        <v>579</v>
      </c>
      <c r="C204" s="18" t="s">
        <v>461</v>
      </c>
      <c r="D204" s="64">
        <f t="shared" si="252"/>
        <v>35529.696000000004</v>
      </c>
      <c r="E204" s="65">
        <f t="shared" si="252"/>
        <v>39766.65</v>
      </c>
      <c r="F204" s="65">
        <f t="shared" si="256"/>
        <v>18080.147000000001</v>
      </c>
      <c r="G204" s="19">
        <f t="shared" si="242"/>
        <v>54.534397541658649</v>
      </c>
      <c r="H204" s="64">
        <f t="shared" si="253"/>
        <v>0</v>
      </c>
      <c r="I204" s="65">
        <v>0</v>
      </c>
      <c r="J204" s="65">
        <v>0</v>
      </c>
      <c r="K204" s="15">
        <v>0</v>
      </c>
      <c r="L204" s="64">
        <f t="shared" si="254"/>
        <v>0</v>
      </c>
      <c r="M204" s="65">
        <v>0</v>
      </c>
      <c r="N204" s="65">
        <v>0</v>
      </c>
      <c r="O204" s="15">
        <v>0</v>
      </c>
      <c r="P204" s="64">
        <v>35529.696000000004</v>
      </c>
      <c r="Q204" s="65">
        <v>39766.65</v>
      </c>
      <c r="R204" s="65">
        <v>18080.147000000001</v>
      </c>
      <c r="S204" s="14">
        <f>100-R204/Q204*100</f>
        <v>54.534397541658649</v>
      </c>
      <c r="T204" s="66">
        <v>0</v>
      </c>
      <c r="U204" s="65">
        <v>0</v>
      </c>
      <c r="V204" s="14">
        <v>0</v>
      </c>
    </row>
    <row r="205" spans="1:22" ht="39.5" thickBot="1" x14ac:dyDescent="0.4">
      <c r="A205" s="112" t="s">
        <v>77</v>
      </c>
      <c r="B205" s="89" t="s">
        <v>580</v>
      </c>
      <c r="C205" s="146" t="s">
        <v>461</v>
      </c>
      <c r="D205" s="91">
        <f t="shared" si="252"/>
        <v>300</v>
      </c>
      <c r="E205" s="92">
        <f t="shared" si="252"/>
        <v>300</v>
      </c>
      <c r="F205" s="92">
        <f t="shared" si="256"/>
        <v>0</v>
      </c>
      <c r="G205" s="93">
        <f t="shared" si="242"/>
        <v>100</v>
      </c>
      <c r="H205" s="91">
        <f t="shared" si="253"/>
        <v>0</v>
      </c>
      <c r="I205" s="92">
        <v>0</v>
      </c>
      <c r="J205" s="92">
        <v>0</v>
      </c>
      <c r="K205" s="94">
        <v>0</v>
      </c>
      <c r="L205" s="91">
        <f t="shared" si="254"/>
        <v>0</v>
      </c>
      <c r="M205" s="92">
        <v>0</v>
      </c>
      <c r="N205" s="92">
        <v>0</v>
      </c>
      <c r="O205" s="94">
        <v>0</v>
      </c>
      <c r="P205" s="91">
        <f t="shared" si="255"/>
        <v>300</v>
      </c>
      <c r="Q205" s="92">
        <v>300</v>
      </c>
      <c r="R205" s="92">
        <v>0</v>
      </c>
      <c r="S205" s="93">
        <f t="shared" ref="S205:S210" si="257">100-R205/Q205*100</f>
        <v>100</v>
      </c>
      <c r="T205" s="95">
        <v>0</v>
      </c>
      <c r="U205" s="92">
        <v>0</v>
      </c>
      <c r="V205" s="93">
        <v>0</v>
      </c>
    </row>
    <row r="206" spans="1:22" ht="112.5" customHeight="1" x14ac:dyDescent="0.35">
      <c r="A206" s="71" t="s">
        <v>18</v>
      </c>
      <c r="B206" s="72" t="s">
        <v>581</v>
      </c>
      <c r="C206" s="138" t="s">
        <v>461</v>
      </c>
      <c r="D206" s="118">
        <f>D207+D208+D209</f>
        <v>9305.7070000000003</v>
      </c>
      <c r="E206" s="74">
        <f>E207+E208+E209</f>
        <v>9324.8810000000012</v>
      </c>
      <c r="F206" s="75">
        <f>F207+F208+F209</f>
        <v>4289.1009999999997</v>
      </c>
      <c r="G206" s="17">
        <f t="shared" si="242"/>
        <v>54.003691843359725</v>
      </c>
      <c r="H206" s="73">
        <f>H207+H208+H209</f>
        <v>0</v>
      </c>
      <c r="I206" s="74">
        <f t="shared" ref="I206:J206" si="258">I207+I208+I209</f>
        <v>0</v>
      </c>
      <c r="J206" s="74">
        <f t="shared" si="258"/>
        <v>0</v>
      </c>
      <c r="K206" s="60">
        <v>0</v>
      </c>
      <c r="L206" s="73">
        <f>L207+L208+L209</f>
        <v>0</v>
      </c>
      <c r="M206" s="74">
        <f t="shared" ref="M206:N206" si="259">M207+M208+M209</f>
        <v>0</v>
      </c>
      <c r="N206" s="74">
        <f t="shared" si="259"/>
        <v>0</v>
      </c>
      <c r="O206" s="60">
        <v>0</v>
      </c>
      <c r="P206" s="73">
        <f>P207+P208+P209</f>
        <v>9305.7070000000003</v>
      </c>
      <c r="Q206" s="74">
        <f t="shared" ref="Q206:R206" si="260">Q207+Q208+Q209</f>
        <v>9324.8810000000012</v>
      </c>
      <c r="R206" s="74">
        <f t="shared" si="260"/>
        <v>4289.1009999999997</v>
      </c>
      <c r="S206" s="17">
        <f t="shared" si="257"/>
        <v>54.003691843359725</v>
      </c>
      <c r="T206" s="75">
        <f>T207+T208+T209</f>
        <v>0</v>
      </c>
      <c r="U206" s="74">
        <f>U207+U208+U209</f>
        <v>0</v>
      </c>
      <c r="V206" s="17">
        <v>0</v>
      </c>
    </row>
    <row r="207" spans="1:22" ht="52" x14ac:dyDescent="0.35">
      <c r="A207" s="119" t="s">
        <v>25</v>
      </c>
      <c r="B207" s="10" t="s">
        <v>582</v>
      </c>
      <c r="C207" s="18" t="s">
        <v>461</v>
      </c>
      <c r="D207" s="64">
        <f t="shared" ref="D207:E209" si="261">H207+L207+P207+T207</f>
        <v>8975.5650000000005</v>
      </c>
      <c r="E207" s="65">
        <f t="shared" si="261"/>
        <v>8975.5650000000005</v>
      </c>
      <c r="F207" s="65">
        <f>J207+N207+R207</f>
        <v>4126.2349999999997</v>
      </c>
      <c r="G207" s="19">
        <f t="shared" si="242"/>
        <v>54.028130819619719</v>
      </c>
      <c r="H207" s="64">
        <f t="shared" ref="H207:H209" si="262">I207</f>
        <v>0</v>
      </c>
      <c r="I207" s="65">
        <v>0</v>
      </c>
      <c r="J207" s="65">
        <v>0</v>
      </c>
      <c r="K207" s="15">
        <v>0</v>
      </c>
      <c r="L207" s="64">
        <f t="shared" ref="L207:L209" si="263">M207</f>
        <v>0</v>
      </c>
      <c r="M207" s="65">
        <v>0</v>
      </c>
      <c r="N207" s="65">
        <v>0</v>
      </c>
      <c r="O207" s="15">
        <v>0</v>
      </c>
      <c r="P207" s="64">
        <f>Q207</f>
        <v>8975.5650000000005</v>
      </c>
      <c r="Q207" s="65">
        <v>8975.5650000000005</v>
      </c>
      <c r="R207" s="65">
        <v>4126.2349999999997</v>
      </c>
      <c r="S207" s="14">
        <f t="shared" si="257"/>
        <v>54.028130819619719</v>
      </c>
      <c r="T207" s="66">
        <v>0</v>
      </c>
      <c r="U207" s="65">
        <v>0</v>
      </c>
      <c r="V207" s="14">
        <v>0</v>
      </c>
    </row>
    <row r="208" spans="1:22" ht="65" x14ac:dyDescent="0.35">
      <c r="A208" s="119" t="s">
        <v>27</v>
      </c>
      <c r="B208" s="10" t="s">
        <v>583</v>
      </c>
      <c r="C208" s="18" t="s">
        <v>461</v>
      </c>
      <c r="D208" s="64">
        <f t="shared" si="261"/>
        <v>184.191</v>
      </c>
      <c r="E208" s="65">
        <f t="shared" si="261"/>
        <v>184.191</v>
      </c>
      <c r="F208" s="65">
        <f t="shared" ref="F208:F209" si="264">J208+N208+R208</f>
        <v>66.754000000000005</v>
      </c>
      <c r="G208" s="19">
        <f t="shared" si="242"/>
        <v>63.75827266261652</v>
      </c>
      <c r="H208" s="64">
        <f t="shared" si="262"/>
        <v>0</v>
      </c>
      <c r="I208" s="65">
        <v>0</v>
      </c>
      <c r="J208" s="65">
        <v>0</v>
      </c>
      <c r="K208" s="15">
        <v>0</v>
      </c>
      <c r="L208" s="64">
        <f t="shared" si="263"/>
        <v>0</v>
      </c>
      <c r="M208" s="65">
        <v>0</v>
      </c>
      <c r="N208" s="65">
        <v>0</v>
      </c>
      <c r="O208" s="15">
        <v>0</v>
      </c>
      <c r="P208" s="64">
        <f t="shared" ref="P208" si="265">Q208</f>
        <v>184.191</v>
      </c>
      <c r="Q208" s="65">
        <v>184.191</v>
      </c>
      <c r="R208" s="65">
        <v>66.754000000000005</v>
      </c>
      <c r="S208" s="14">
        <f t="shared" si="257"/>
        <v>63.75827266261652</v>
      </c>
      <c r="T208" s="66">
        <v>0</v>
      </c>
      <c r="U208" s="65">
        <v>0</v>
      </c>
      <c r="V208" s="14">
        <v>0</v>
      </c>
    </row>
    <row r="209" spans="1:22" ht="26" x14ac:dyDescent="0.35">
      <c r="A209" s="119" t="s">
        <v>29</v>
      </c>
      <c r="B209" s="10" t="s">
        <v>584</v>
      </c>
      <c r="C209" s="18" t="s">
        <v>461</v>
      </c>
      <c r="D209" s="64">
        <f t="shared" si="261"/>
        <v>145.95099999999999</v>
      </c>
      <c r="E209" s="65">
        <f t="shared" si="261"/>
        <v>165.125</v>
      </c>
      <c r="F209" s="65">
        <f t="shared" si="264"/>
        <v>96.111999999999995</v>
      </c>
      <c r="G209" s="19">
        <f t="shared" si="242"/>
        <v>41.794398183194545</v>
      </c>
      <c r="H209" s="64">
        <f t="shared" si="262"/>
        <v>0</v>
      </c>
      <c r="I209" s="65">
        <v>0</v>
      </c>
      <c r="J209" s="65">
        <v>0</v>
      </c>
      <c r="K209" s="15">
        <v>0</v>
      </c>
      <c r="L209" s="64">
        <f t="shared" si="263"/>
        <v>0</v>
      </c>
      <c r="M209" s="65">
        <v>0</v>
      </c>
      <c r="N209" s="65">
        <v>0</v>
      </c>
      <c r="O209" s="15">
        <v>0</v>
      </c>
      <c r="P209" s="64">
        <v>145.95099999999999</v>
      </c>
      <c r="Q209" s="65">
        <v>165.125</v>
      </c>
      <c r="R209" s="65">
        <v>96.111999999999995</v>
      </c>
      <c r="S209" s="14">
        <f t="shared" si="257"/>
        <v>41.794398183194545</v>
      </c>
      <c r="T209" s="66">
        <v>0</v>
      </c>
      <c r="U209" s="65">
        <v>0</v>
      </c>
      <c r="V209" s="14">
        <v>0</v>
      </c>
    </row>
    <row r="210" spans="1:22" ht="52" x14ac:dyDescent="0.35">
      <c r="A210" s="119" t="s">
        <v>35</v>
      </c>
      <c r="B210" s="1" t="s">
        <v>585</v>
      </c>
      <c r="C210" s="139" t="s">
        <v>461</v>
      </c>
      <c r="D210" s="3">
        <f>D211+D212+D213+D214+D215+D216+D217+D218+D219+D220+D221+D222+D223+D224+D225+D226+D227+D228+D229+D230</f>
        <v>2693.3690000000001</v>
      </c>
      <c r="E210" s="4">
        <f>E211+E212+E213+E214+E215+E216+E217+E218+E219+E220+E221+E222+E223+E224+E225+E226+E227+E228+E229+E230</f>
        <v>2693.3690000000001</v>
      </c>
      <c r="F210" s="5">
        <f>F211+F212+F213+F214+F215+F216+F217+F218+F219+F220+F221+F222+F223+F224+F225+F226+F227+F228+F229+F230</f>
        <v>2333</v>
      </c>
      <c r="G210" s="17">
        <f t="shared" si="242"/>
        <v>13.379859944923993</v>
      </c>
      <c r="H210" s="7">
        <f>H211+H212+H213+H214+H215+H216+H217+H218+H219+H220+H221+H222+H223+H224+H225+H226+H227+H228+H229+H230</f>
        <v>0</v>
      </c>
      <c r="I210" s="4">
        <f t="shared" ref="I210:J210" si="266">I211+I212+I213+I214+I215+I216+I217+I218+I219+I220+I221+I222+I223+I224+I225+I226+I227+I228+I229+I230</f>
        <v>0</v>
      </c>
      <c r="J210" s="4">
        <f t="shared" si="266"/>
        <v>0</v>
      </c>
      <c r="K210" s="8">
        <v>0</v>
      </c>
      <c r="L210" s="7">
        <f>L211+L212+L213+L214+L215+L216+L217+L218+L219+L220+L221+L222+L223+L224+L225+L226+L227+L228+L229+L230</f>
        <v>2323</v>
      </c>
      <c r="M210" s="4">
        <f>M211+M212+M213+M214+M215+M216+M217+M218+M219+M220+M221+M222+M223+M224+M225+M226+M227+M228+M229+M230</f>
        <v>2323</v>
      </c>
      <c r="N210" s="4">
        <f>N211+N212+N213+N214+N215+N216+N217+N218+N219+N220+N221+N222+N223+N224+N225+N226+N227+N228+N229+N230</f>
        <v>2283</v>
      </c>
      <c r="O210" s="8">
        <f>100-N210/M210*100</f>
        <v>1.7219113215669353</v>
      </c>
      <c r="P210" s="7">
        <f>P211+P212+P213+P214+P215+P216+P217+P218+P219+P220+P221+P222+P223+P224+P225+P226+P227+P228+P229+P230</f>
        <v>370.36900000000003</v>
      </c>
      <c r="Q210" s="4">
        <f t="shared" ref="Q210:R210" si="267">Q211+Q212+Q213+Q214+Q215+Q216+Q217+Q218+Q219+Q220+Q221+Q222+Q223+Q224+Q225+Q226+Q227+Q228+Q229+Q230</f>
        <v>370.36900000000003</v>
      </c>
      <c r="R210" s="4">
        <f t="shared" si="267"/>
        <v>50</v>
      </c>
      <c r="S210" s="6">
        <f t="shared" si="257"/>
        <v>86.499950049815183</v>
      </c>
      <c r="T210" s="5">
        <f>T211+T212+T213+T214+T215+T216+T217+T218+T219+T220+T221+T222+T223+T224+T225+T226+T227+T228+T229+T230</f>
        <v>0</v>
      </c>
      <c r="U210" s="4">
        <f>U211+U212+U213+U214+U215+U216+U217+U218+U219+U220+U221+U222+U223+U224+U225+U226+U227+U228+U229+U230</f>
        <v>0</v>
      </c>
      <c r="V210" s="6">
        <v>0</v>
      </c>
    </row>
    <row r="211" spans="1:22" ht="39" x14ac:dyDescent="0.35">
      <c r="A211" s="119" t="s">
        <v>36</v>
      </c>
      <c r="B211" s="10" t="s">
        <v>586</v>
      </c>
      <c r="C211" s="18" t="s">
        <v>461</v>
      </c>
      <c r="D211" s="64">
        <f>H211+L211+P211+T211</f>
        <v>10</v>
      </c>
      <c r="E211" s="65">
        <f t="shared" ref="E211:E230" si="268">I211+M211+Q211+U211</f>
        <v>10</v>
      </c>
      <c r="F211" s="65">
        <f>J211+N211+R211+U211</f>
        <v>10</v>
      </c>
      <c r="G211" s="19">
        <f t="shared" si="242"/>
        <v>0</v>
      </c>
      <c r="H211" s="64">
        <f t="shared" ref="H211:H230" si="269">I211</f>
        <v>0</v>
      </c>
      <c r="I211" s="65">
        <v>0</v>
      </c>
      <c r="J211" s="65">
        <v>0</v>
      </c>
      <c r="K211" s="15">
        <v>0</v>
      </c>
      <c r="L211" s="64">
        <f t="shared" ref="L211:L224" si="270">M211</f>
        <v>10</v>
      </c>
      <c r="M211" s="65">
        <v>10</v>
      </c>
      <c r="N211" s="65">
        <v>10</v>
      </c>
      <c r="O211" s="15">
        <f t="shared" ref="O211:O215" si="271">100-N211/M211*100</f>
        <v>0</v>
      </c>
      <c r="P211" s="64">
        <f t="shared" ref="P211:P230" si="272">Q211</f>
        <v>0</v>
      </c>
      <c r="Q211" s="65">
        <v>0</v>
      </c>
      <c r="R211" s="65">
        <v>0</v>
      </c>
      <c r="S211" s="14">
        <v>0</v>
      </c>
      <c r="T211" s="66">
        <v>0</v>
      </c>
      <c r="U211" s="65">
        <v>0</v>
      </c>
      <c r="V211" s="14">
        <v>0</v>
      </c>
    </row>
    <row r="212" spans="1:22" ht="52" x14ac:dyDescent="0.35">
      <c r="A212" s="119" t="s">
        <v>37</v>
      </c>
      <c r="B212" s="10" t="s">
        <v>587</v>
      </c>
      <c r="C212" s="18" t="s">
        <v>461</v>
      </c>
      <c r="D212" s="64">
        <f t="shared" ref="D212:D230" si="273">H212+L212+P212+T212</f>
        <v>20</v>
      </c>
      <c r="E212" s="65">
        <f t="shared" si="268"/>
        <v>20</v>
      </c>
      <c r="F212" s="65">
        <f t="shared" ref="F212:F230" si="274">J212+N212+R212+U212</f>
        <v>10</v>
      </c>
      <c r="G212" s="19">
        <f t="shared" si="242"/>
        <v>50</v>
      </c>
      <c r="H212" s="64">
        <f t="shared" si="269"/>
        <v>0</v>
      </c>
      <c r="I212" s="65">
        <v>0</v>
      </c>
      <c r="J212" s="65">
        <v>0</v>
      </c>
      <c r="K212" s="15">
        <v>0</v>
      </c>
      <c r="L212" s="64">
        <f t="shared" si="270"/>
        <v>20</v>
      </c>
      <c r="M212" s="65">
        <v>20</v>
      </c>
      <c r="N212" s="65">
        <v>10</v>
      </c>
      <c r="O212" s="15">
        <f t="shared" si="271"/>
        <v>50</v>
      </c>
      <c r="P212" s="64">
        <f t="shared" si="272"/>
        <v>0</v>
      </c>
      <c r="Q212" s="65">
        <v>0</v>
      </c>
      <c r="R212" s="65">
        <v>0</v>
      </c>
      <c r="S212" s="14">
        <v>0</v>
      </c>
      <c r="T212" s="66">
        <v>0</v>
      </c>
      <c r="U212" s="65">
        <v>0</v>
      </c>
      <c r="V212" s="14">
        <v>0</v>
      </c>
    </row>
    <row r="213" spans="1:22" ht="65" x14ac:dyDescent="0.35">
      <c r="A213" s="119" t="s">
        <v>39</v>
      </c>
      <c r="B213" s="10" t="s">
        <v>588</v>
      </c>
      <c r="C213" s="18" t="s">
        <v>461</v>
      </c>
      <c r="D213" s="64">
        <f t="shared" si="273"/>
        <v>40</v>
      </c>
      <c r="E213" s="65">
        <f t="shared" si="268"/>
        <v>40</v>
      </c>
      <c r="F213" s="65">
        <f t="shared" si="274"/>
        <v>40</v>
      </c>
      <c r="G213" s="19">
        <f t="shared" si="242"/>
        <v>0</v>
      </c>
      <c r="H213" s="64">
        <f t="shared" si="269"/>
        <v>0</v>
      </c>
      <c r="I213" s="65">
        <v>0</v>
      </c>
      <c r="J213" s="65">
        <v>0</v>
      </c>
      <c r="K213" s="15">
        <v>0</v>
      </c>
      <c r="L213" s="64">
        <f t="shared" si="270"/>
        <v>40</v>
      </c>
      <c r="M213" s="65">
        <v>40</v>
      </c>
      <c r="N213" s="65">
        <v>40</v>
      </c>
      <c r="O213" s="15">
        <f t="shared" si="271"/>
        <v>0</v>
      </c>
      <c r="P213" s="64">
        <f t="shared" si="272"/>
        <v>0</v>
      </c>
      <c r="Q213" s="65">
        <v>0</v>
      </c>
      <c r="R213" s="65">
        <v>0</v>
      </c>
      <c r="S213" s="14">
        <v>0</v>
      </c>
      <c r="T213" s="66">
        <v>0</v>
      </c>
      <c r="U213" s="65">
        <v>0</v>
      </c>
      <c r="V213" s="14">
        <v>0</v>
      </c>
    </row>
    <row r="214" spans="1:22" ht="91" x14ac:dyDescent="0.35">
      <c r="A214" s="119" t="s">
        <v>41</v>
      </c>
      <c r="B214" s="10" t="s">
        <v>589</v>
      </c>
      <c r="C214" s="18" t="s">
        <v>461</v>
      </c>
      <c r="D214" s="64">
        <f t="shared" si="273"/>
        <v>5</v>
      </c>
      <c r="E214" s="65">
        <f t="shared" si="268"/>
        <v>5</v>
      </c>
      <c r="F214" s="65">
        <f t="shared" si="274"/>
        <v>0</v>
      </c>
      <c r="G214" s="19">
        <f t="shared" si="242"/>
        <v>100</v>
      </c>
      <c r="H214" s="64">
        <f t="shared" si="269"/>
        <v>0</v>
      </c>
      <c r="I214" s="65">
        <v>0</v>
      </c>
      <c r="J214" s="65">
        <v>0</v>
      </c>
      <c r="K214" s="15">
        <v>0</v>
      </c>
      <c r="L214" s="64">
        <f t="shared" si="270"/>
        <v>5</v>
      </c>
      <c r="M214" s="65">
        <v>5</v>
      </c>
      <c r="N214" s="65">
        <v>0</v>
      </c>
      <c r="O214" s="15">
        <f t="shared" si="271"/>
        <v>100</v>
      </c>
      <c r="P214" s="64">
        <f t="shared" si="272"/>
        <v>0</v>
      </c>
      <c r="Q214" s="65">
        <v>0</v>
      </c>
      <c r="R214" s="65">
        <v>0</v>
      </c>
      <c r="S214" s="14">
        <v>0</v>
      </c>
      <c r="T214" s="66">
        <v>0</v>
      </c>
      <c r="U214" s="65">
        <v>0</v>
      </c>
      <c r="V214" s="14">
        <v>0</v>
      </c>
    </row>
    <row r="215" spans="1:22" ht="81" customHeight="1" x14ac:dyDescent="0.35">
      <c r="A215" s="119" t="s">
        <v>43</v>
      </c>
      <c r="B215" s="10" t="s">
        <v>590</v>
      </c>
      <c r="C215" s="18" t="s">
        <v>461</v>
      </c>
      <c r="D215" s="64">
        <f t="shared" si="273"/>
        <v>110</v>
      </c>
      <c r="E215" s="65">
        <f t="shared" si="268"/>
        <v>110</v>
      </c>
      <c r="F215" s="65">
        <f t="shared" si="274"/>
        <v>110</v>
      </c>
      <c r="G215" s="19">
        <f t="shared" si="242"/>
        <v>0</v>
      </c>
      <c r="H215" s="64">
        <f t="shared" si="269"/>
        <v>0</v>
      </c>
      <c r="I215" s="65">
        <v>0</v>
      </c>
      <c r="J215" s="65">
        <v>0</v>
      </c>
      <c r="K215" s="15">
        <v>0</v>
      </c>
      <c r="L215" s="64">
        <f t="shared" si="270"/>
        <v>90</v>
      </c>
      <c r="M215" s="65">
        <v>90</v>
      </c>
      <c r="N215" s="65">
        <v>90</v>
      </c>
      <c r="O215" s="15">
        <f t="shared" si="271"/>
        <v>0</v>
      </c>
      <c r="P215" s="64">
        <f t="shared" si="272"/>
        <v>20</v>
      </c>
      <c r="Q215" s="65">
        <v>20</v>
      </c>
      <c r="R215" s="65">
        <v>20</v>
      </c>
      <c r="S215" s="14">
        <f>100-R215/Q215*100</f>
        <v>0</v>
      </c>
      <c r="T215" s="66">
        <v>0</v>
      </c>
      <c r="U215" s="65">
        <v>0</v>
      </c>
      <c r="V215" s="14">
        <v>0</v>
      </c>
    </row>
    <row r="216" spans="1:22" ht="66.75" customHeight="1" x14ac:dyDescent="0.35">
      <c r="A216" s="119" t="s">
        <v>45</v>
      </c>
      <c r="B216" s="10" t="s">
        <v>591</v>
      </c>
      <c r="C216" s="18" t="s">
        <v>461</v>
      </c>
      <c r="D216" s="64">
        <f t="shared" si="273"/>
        <v>200</v>
      </c>
      <c r="E216" s="65">
        <f t="shared" si="268"/>
        <v>200</v>
      </c>
      <c r="F216" s="65">
        <f t="shared" si="274"/>
        <v>0</v>
      </c>
      <c r="G216" s="19">
        <f t="shared" si="242"/>
        <v>100</v>
      </c>
      <c r="H216" s="64">
        <f t="shared" si="269"/>
        <v>0</v>
      </c>
      <c r="I216" s="65">
        <v>0</v>
      </c>
      <c r="J216" s="65">
        <v>0</v>
      </c>
      <c r="K216" s="15">
        <v>0</v>
      </c>
      <c r="L216" s="64">
        <f t="shared" si="270"/>
        <v>0</v>
      </c>
      <c r="M216" s="65">
        <v>0</v>
      </c>
      <c r="N216" s="65">
        <v>0</v>
      </c>
      <c r="O216" s="15">
        <v>0</v>
      </c>
      <c r="P216" s="64">
        <f t="shared" si="272"/>
        <v>200</v>
      </c>
      <c r="Q216" s="65">
        <v>200</v>
      </c>
      <c r="R216" s="65">
        <v>0</v>
      </c>
      <c r="S216" s="14">
        <f t="shared" ref="S216:S219" si="275">100-R216/Q216*100</f>
        <v>100</v>
      </c>
      <c r="T216" s="66">
        <v>0</v>
      </c>
      <c r="U216" s="65">
        <v>0</v>
      </c>
      <c r="V216" s="14">
        <v>0</v>
      </c>
    </row>
    <row r="217" spans="1:22" ht="52" x14ac:dyDescent="0.35">
      <c r="A217" s="119" t="s">
        <v>47</v>
      </c>
      <c r="B217" s="10" t="s">
        <v>592</v>
      </c>
      <c r="C217" s="18" t="s">
        <v>461</v>
      </c>
      <c r="D217" s="64">
        <f t="shared" si="273"/>
        <v>45</v>
      </c>
      <c r="E217" s="65">
        <f t="shared" si="268"/>
        <v>45</v>
      </c>
      <c r="F217" s="65">
        <f t="shared" si="274"/>
        <v>0</v>
      </c>
      <c r="G217" s="19">
        <f t="shared" si="242"/>
        <v>100</v>
      </c>
      <c r="H217" s="64">
        <f t="shared" si="269"/>
        <v>0</v>
      </c>
      <c r="I217" s="65">
        <v>0</v>
      </c>
      <c r="J217" s="65">
        <v>0</v>
      </c>
      <c r="K217" s="15">
        <v>0</v>
      </c>
      <c r="L217" s="64">
        <f t="shared" si="270"/>
        <v>5</v>
      </c>
      <c r="M217" s="65">
        <v>5</v>
      </c>
      <c r="N217" s="65">
        <v>0</v>
      </c>
      <c r="O217" s="15">
        <f>100-N217/M217*100</f>
        <v>100</v>
      </c>
      <c r="P217" s="64">
        <f t="shared" si="272"/>
        <v>40</v>
      </c>
      <c r="Q217" s="65">
        <v>40</v>
      </c>
      <c r="R217" s="65">
        <v>0</v>
      </c>
      <c r="S217" s="14">
        <f t="shared" si="275"/>
        <v>100</v>
      </c>
      <c r="T217" s="66">
        <v>0</v>
      </c>
      <c r="U217" s="65">
        <v>0</v>
      </c>
      <c r="V217" s="14">
        <v>0</v>
      </c>
    </row>
    <row r="218" spans="1:22" ht="65.5" thickBot="1" x14ac:dyDescent="0.4">
      <c r="A218" s="112" t="s">
        <v>49</v>
      </c>
      <c r="B218" s="89" t="s">
        <v>593</v>
      </c>
      <c r="C218" s="146" t="s">
        <v>461</v>
      </c>
      <c r="D218" s="91">
        <f t="shared" si="273"/>
        <v>15</v>
      </c>
      <c r="E218" s="92">
        <f t="shared" si="268"/>
        <v>15</v>
      </c>
      <c r="F218" s="92">
        <f t="shared" si="274"/>
        <v>15</v>
      </c>
      <c r="G218" s="93">
        <f t="shared" si="242"/>
        <v>0</v>
      </c>
      <c r="H218" s="91">
        <f t="shared" si="269"/>
        <v>0</v>
      </c>
      <c r="I218" s="92">
        <v>0</v>
      </c>
      <c r="J218" s="92">
        <v>0</v>
      </c>
      <c r="K218" s="94">
        <v>0</v>
      </c>
      <c r="L218" s="91">
        <f t="shared" si="270"/>
        <v>5</v>
      </c>
      <c r="M218" s="92">
        <v>5</v>
      </c>
      <c r="N218" s="92">
        <v>5</v>
      </c>
      <c r="O218" s="94">
        <f t="shared" ref="O218:O220" si="276">100-N218/M218*100</f>
        <v>0</v>
      </c>
      <c r="P218" s="91">
        <f t="shared" si="272"/>
        <v>10</v>
      </c>
      <c r="Q218" s="92">
        <v>10</v>
      </c>
      <c r="R218" s="92">
        <v>10</v>
      </c>
      <c r="S218" s="93">
        <f t="shared" si="275"/>
        <v>0</v>
      </c>
      <c r="T218" s="95">
        <v>0</v>
      </c>
      <c r="U218" s="92">
        <v>0</v>
      </c>
      <c r="V218" s="93">
        <v>0</v>
      </c>
    </row>
    <row r="219" spans="1:22" ht="78" x14ac:dyDescent="0.35">
      <c r="A219" s="71" t="s">
        <v>50</v>
      </c>
      <c r="B219" s="28" t="s">
        <v>594</v>
      </c>
      <c r="C219" s="144" t="s">
        <v>461</v>
      </c>
      <c r="D219" s="108">
        <f t="shared" si="273"/>
        <v>100</v>
      </c>
      <c r="E219" s="109">
        <f t="shared" si="268"/>
        <v>100</v>
      </c>
      <c r="F219" s="109">
        <f t="shared" si="274"/>
        <v>80</v>
      </c>
      <c r="G219" s="19">
        <f t="shared" si="242"/>
        <v>20</v>
      </c>
      <c r="H219" s="108">
        <f t="shared" si="269"/>
        <v>0</v>
      </c>
      <c r="I219" s="109">
        <v>0</v>
      </c>
      <c r="J219" s="109">
        <v>0</v>
      </c>
      <c r="K219" s="34">
        <v>0</v>
      </c>
      <c r="L219" s="108">
        <f t="shared" si="270"/>
        <v>90</v>
      </c>
      <c r="M219" s="109">
        <v>90</v>
      </c>
      <c r="N219" s="109">
        <v>80</v>
      </c>
      <c r="O219" s="34">
        <f t="shared" si="276"/>
        <v>11.111111111111114</v>
      </c>
      <c r="P219" s="108">
        <f t="shared" si="272"/>
        <v>10</v>
      </c>
      <c r="Q219" s="109">
        <v>10</v>
      </c>
      <c r="R219" s="109">
        <v>0</v>
      </c>
      <c r="S219" s="19">
        <f t="shared" si="275"/>
        <v>100</v>
      </c>
      <c r="T219" s="110">
        <v>0</v>
      </c>
      <c r="U219" s="109">
        <v>0</v>
      </c>
      <c r="V219" s="19">
        <v>0</v>
      </c>
    </row>
    <row r="220" spans="1:22" ht="78" x14ac:dyDescent="0.35">
      <c r="A220" s="119" t="s">
        <v>52</v>
      </c>
      <c r="B220" s="10" t="s">
        <v>595</v>
      </c>
      <c r="C220" s="18" t="s">
        <v>461</v>
      </c>
      <c r="D220" s="64">
        <f t="shared" si="273"/>
        <v>10</v>
      </c>
      <c r="E220" s="65">
        <f t="shared" si="268"/>
        <v>10</v>
      </c>
      <c r="F220" s="65">
        <f t="shared" si="274"/>
        <v>0</v>
      </c>
      <c r="G220" s="19">
        <f t="shared" si="242"/>
        <v>100</v>
      </c>
      <c r="H220" s="64">
        <f t="shared" si="269"/>
        <v>0</v>
      </c>
      <c r="I220" s="65">
        <v>0</v>
      </c>
      <c r="J220" s="65">
        <v>0</v>
      </c>
      <c r="K220" s="15">
        <v>0</v>
      </c>
      <c r="L220" s="64">
        <f t="shared" si="270"/>
        <v>10</v>
      </c>
      <c r="M220" s="65">
        <v>10</v>
      </c>
      <c r="N220" s="65">
        <v>0</v>
      </c>
      <c r="O220" s="15">
        <f t="shared" si="276"/>
        <v>100</v>
      </c>
      <c r="P220" s="64">
        <f t="shared" si="272"/>
        <v>0</v>
      </c>
      <c r="Q220" s="65">
        <v>0</v>
      </c>
      <c r="R220" s="65">
        <v>0</v>
      </c>
      <c r="S220" s="14">
        <v>0</v>
      </c>
      <c r="T220" s="66">
        <v>0</v>
      </c>
      <c r="U220" s="65">
        <v>0</v>
      </c>
      <c r="V220" s="14">
        <v>0</v>
      </c>
    </row>
    <row r="221" spans="1:22" ht="91" x14ac:dyDescent="0.35">
      <c r="A221" s="119" t="s">
        <v>607</v>
      </c>
      <c r="B221" s="10" t="s">
        <v>596</v>
      </c>
      <c r="C221" s="18" t="s">
        <v>461</v>
      </c>
      <c r="D221" s="64">
        <f t="shared" si="273"/>
        <v>20</v>
      </c>
      <c r="E221" s="65">
        <f t="shared" si="268"/>
        <v>20</v>
      </c>
      <c r="F221" s="65">
        <f t="shared" si="274"/>
        <v>20</v>
      </c>
      <c r="G221" s="19">
        <f t="shared" si="242"/>
        <v>0</v>
      </c>
      <c r="H221" s="64">
        <f t="shared" si="269"/>
        <v>0</v>
      </c>
      <c r="I221" s="65">
        <v>0</v>
      </c>
      <c r="J221" s="65">
        <v>0</v>
      </c>
      <c r="K221" s="15">
        <v>0</v>
      </c>
      <c r="L221" s="64">
        <f t="shared" si="270"/>
        <v>0</v>
      </c>
      <c r="M221" s="65">
        <v>0</v>
      </c>
      <c r="N221" s="65">
        <v>0</v>
      </c>
      <c r="O221" s="15">
        <v>0</v>
      </c>
      <c r="P221" s="64">
        <f t="shared" si="272"/>
        <v>20</v>
      </c>
      <c r="Q221" s="65">
        <v>20</v>
      </c>
      <c r="R221" s="65">
        <v>20</v>
      </c>
      <c r="S221" s="14">
        <f>100-R221/Q221*100</f>
        <v>0</v>
      </c>
      <c r="T221" s="66">
        <v>0</v>
      </c>
      <c r="U221" s="65">
        <v>0</v>
      </c>
      <c r="V221" s="14">
        <v>0</v>
      </c>
    </row>
    <row r="222" spans="1:22" ht="65" x14ac:dyDescent="0.35">
      <c r="A222" s="119" t="s">
        <v>608</v>
      </c>
      <c r="B222" s="10" t="s">
        <v>597</v>
      </c>
      <c r="C222" s="18" t="s">
        <v>461</v>
      </c>
      <c r="D222" s="64">
        <f t="shared" si="273"/>
        <v>20</v>
      </c>
      <c r="E222" s="65">
        <f t="shared" si="268"/>
        <v>20</v>
      </c>
      <c r="F222" s="65">
        <f t="shared" si="274"/>
        <v>0</v>
      </c>
      <c r="G222" s="19">
        <f t="shared" si="242"/>
        <v>100</v>
      </c>
      <c r="H222" s="64">
        <f t="shared" si="269"/>
        <v>0</v>
      </c>
      <c r="I222" s="65">
        <v>0</v>
      </c>
      <c r="J222" s="65">
        <v>0</v>
      </c>
      <c r="K222" s="15">
        <v>0</v>
      </c>
      <c r="L222" s="64">
        <f t="shared" si="270"/>
        <v>0</v>
      </c>
      <c r="M222" s="65">
        <v>0</v>
      </c>
      <c r="N222" s="65">
        <v>0</v>
      </c>
      <c r="O222" s="15">
        <v>0</v>
      </c>
      <c r="P222" s="64">
        <f t="shared" si="272"/>
        <v>20</v>
      </c>
      <c r="Q222" s="65">
        <v>20</v>
      </c>
      <c r="R222" s="65">
        <v>0</v>
      </c>
      <c r="S222" s="14">
        <f t="shared" ref="S222:S224" si="277">100-R222/Q222*100</f>
        <v>100</v>
      </c>
      <c r="T222" s="66">
        <v>0</v>
      </c>
      <c r="U222" s="65">
        <v>0</v>
      </c>
      <c r="V222" s="14">
        <v>0</v>
      </c>
    </row>
    <row r="223" spans="1:22" ht="91" x14ac:dyDescent="0.35">
      <c r="A223" s="119" t="s">
        <v>609</v>
      </c>
      <c r="B223" s="10" t="s">
        <v>598</v>
      </c>
      <c r="C223" s="18" t="s">
        <v>461</v>
      </c>
      <c r="D223" s="64">
        <f t="shared" si="273"/>
        <v>78</v>
      </c>
      <c r="E223" s="65">
        <f t="shared" si="268"/>
        <v>78</v>
      </c>
      <c r="F223" s="65">
        <f t="shared" si="274"/>
        <v>48</v>
      </c>
      <c r="G223" s="19">
        <f t="shared" si="242"/>
        <v>38.46153846153846</v>
      </c>
      <c r="H223" s="64">
        <f t="shared" si="269"/>
        <v>0</v>
      </c>
      <c r="I223" s="65">
        <v>0</v>
      </c>
      <c r="J223" s="65">
        <v>0</v>
      </c>
      <c r="K223" s="15">
        <v>0</v>
      </c>
      <c r="L223" s="64">
        <f t="shared" si="270"/>
        <v>48</v>
      </c>
      <c r="M223" s="65">
        <v>48</v>
      </c>
      <c r="N223" s="65">
        <v>48</v>
      </c>
      <c r="O223" s="15">
        <f>100-N223/M223*100</f>
        <v>0</v>
      </c>
      <c r="P223" s="64">
        <f t="shared" si="272"/>
        <v>30</v>
      </c>
      <c r="Q223" s="65">
        <v>30</v>
      </c>
      <c r="R223" s="65">
        <v>0</v>
      </c>
      <c r="S223" s="14">
        <f t="shared" si="277"/>
        <v>100</v>
      </c>
      <c r="T223" s="66">
        <v>0</v>
      </c>
      <c r="U223" s="65">
        <v>0</v>
      </c>
      <c r="V223" s="14">
        <v>0</v>
      </c>
    </row>
    <row r="224" spans="1:22" ht="78" x14ac:dyDescent="0.35">
      <c r="A224" s="119" t="s">
        <v>610</v>
      </c>
      <c r="B224" s="10" t="s">
        <v>599</v>
      </c>
      <c r="C224" s="18" t="s">
        <v>461</v>
      </c>
      <c r="D224" s="64">
        <f t="shared" si="273"/>
        <v>20.369</v>
      </c>
      <c r="E224" s="65">
        <f t="shared" si="268"/>
        <v>20.369</v>
      </c>
      <c r="F224" s="65">
        <f t="shared" si="274"/>
        <v>0</v>
      </c>
      <c r="G224" s="19">
        <f t="shared" si="242"/>
        <v>100</v>
      </c>
      <c r="H224" s="64">
        <f t="shared" si="269"/>
        <v>0</v>
      </c>
      <c r="I224" s="65">
        <v>0</v>
      </c>
      <c r="J224" s="65">
        <v>0</v>
      </c>
      <c r="K224" s="15">
        <v>0</v>
      </c>
      <c r="L224" s="64">
        <f t="shared" si="270"/>
        <v>0</v>
      </c>
      <c r="M224" s="65">
        <v>0</v>
      </c>
      <c r="N224" s="65">
        <v>0</v>
      </c>
      <c r="O224" s="15">
        <v>0</v>
      </c>
      <c r="P224" s="64">
        <f t="shared" si="272"/>
        <v>20.369</v>
      </c>
      <c r="Q224" s="65">
        <v>20.369</v>
      </c>
      <c r="R224" s="65">
        <v>0</v>
      </c>
      <c r="S224" s="14">
        <f t="shared" si="277"/>
        <v>100</v>
      </c>
      <c r="T224" s="66">
        <v>0</v>
      </c>
      <c r="U224" s="65">
        <v>0</v>
      </c>
      <c r="V224" s="14">
        <v>0</v>
      </c>
    </row>
    <row r="225" spans="1:22" ht="52" x14ac:dyDescent="0.35">
      <c r="A225" s="119" t="s">
        <v>611</v>
      </c>
      <c r="B225" s="10" t="s">
        <v>600</v>
      </c>
      <c r="C225" s="18" t="s">
        <v>461</v>
      </c>
      <c r="D225" s="64">
        <f t="shared" si="273"/>
        <v>194.9</v>
      </c>
      <c r="E225" s="65">
        <f t="shared" si="268"/>
        <v>231.32599999999999</v>
      </c>
      <c r="F225" s="65">
        <f t="shared" si="274"/>
        <v>231.32599999999999</v>
      </c>
      <c r="G225" s="19">
        <f t="shared" si="242"/>
        <v>0</v>
      </c>
      <c r="H225" s="64">
        <f t="shared" si="269"/>
        <v>0</v>
      </c>
      <c r="I225" s="65">
        <v>0</v>
      </c>
      <c r="J225" s="65">
        <v>0</v>
      </c>
      <c r="K225" s="15">
        <v>0</v>
      </c>
      <c r="L225" s="64">
        <v>194.9</v>
      </c>
      <c r="M225" s="65">
        <v>231.32599999999999</v>
      </c>
      <c r="N225" s="65">
        <v>231.32599999999999</v>
      </c>
      <c r="O225" s="15">
        <f>100-N225/M225*100</f>
        <v>0</v>
      </c>
      <c r="P225" s="64">
        <f t="shared" si="272"/>
        <v>0</v>
      </c>
      <c r="Q225" s="65">
        <v>0</v>
      </c>
      <c r="R225" s="65">
        <v>0</v>
      </c>
      <c r="S225" s="14">
        <v>0</v>
      </c>
      <c r="T225" s="66">
        <v>0</v>
      </c>
      <c r="U225" s="65">
        <v>0</v>
      </c>
      <c r="V225" s="14">
        <v>0</v>
      </c>
    </row>
    <row r="226" spans="1:22" ht="39" x14ac:dyDescent="0.35">
      <c r="A226" s="119" t="s">
        <v>612</v>
      </c>
      <c r="B226" s="10" t="s">
        <v>601</v>
      </c>
      <c r="C226" s="18" t="s">
        <v>461</v>
      </c>
      <c r="D226" s="64">
        <f t="shared" si="273"/>
        <v>336.48200000000003</v>
      </c>
      <c r="E226" s="65">
        <f t="shared" si="268"/>
        <v>273.24299999999999</v>
      </c>
      <c r="F226" s="65">
        <f t="shared" si="274"/>
        <v>273.24299999999999</v>
      </c>
      <c r="G226" s="19">
        <f t="shared" si="242"/>
        <v>0</v>
      </c>
      <c r="H226" s="64">
        <f t="shared" si="269"/>
        <v>0</v>
      </c>
      <c r="I226" s="65">
        <v>0</v>
      </c>
      <c r="J226" s="65">
        <v>0</v>
      </c>
      <c r="K226" s="15">
        <v>0</v>
      </c>
      <c r="L226" s="64">
        <v>336.48200000000003</v>
      </c>
      <c r="M226" s="65">
        <v>273.24299999999999</v>
      </c>
      <c r="N226" s="65">
        <v>273.24299999999999</v>
      </c>
      <c r="O226" s="15">
        <f t="shared" ref="O226:O235" si="278">100-N226/M226*100</f>
        <v>0</v>
      </c>
      <c r="P226" s="64">
        <f t="shared" si="272"/>
        <v>0</v>
      </c>
      <c r="Q226" s="65">
        <v>0</v>
      </c>
      <c r="R226" s="65">
        <v>0</v>
      </c>
      <c r="S226" s="14">
        <v>0</v>
      </c>
      <c r="T226" s="66">
        <v>0</v>
      </c>
      <c r="U226" s="65">
        <v>0</v>
      </c>
      <c r="V226" s="14">
        <v>0</v>
      </c>
    </row>
    <row r="227" spans="1:22" ht="39" x14ac:dyDescent="0.35">
      <c r="A227" s="119" t="s">
        <v>613</v>
      </c>
      <c r="B227" s="10" t="s">
        <v>602</v>
      </c>
      <c r="C227" s="18" t="s">
        <v>461</v>
      </c>
      <c r="D227" s="64">
        <f t="shared" si="273"/>
        <v>153.65</v>
      </c>
      <c r="E227" s="65">
        <f t="shared" si="268"/>
        <v>133.35300000000001</v>
      </c>
      <c r="F227" s="65">
        <f t="shared" si="274"/>
        <v>133.35300000000001</v>
      </c>
      <c r="G227" s="19">
        <f t="shared" si="242"/>
        <v>0</v>
      </c>
      <c r="H227" s="64">
        <f t="shared" si="269"/>
        <v>0</v>
      </c>
      <c r="I227" s="65">
        <v>0</v>
      </c>
      <c r="J227" s="65">
        <v>0</v>
      </c>
      <c r="K227" s="15">
        <v>0</v>
      </c>
      <c r="L227" s="64">
        <v>153.65</v>
      </c>
      <c r="M227" s="65">
        <v>133.35300000000001</v>
      </c>
      <c r="N227" s="65">
        <v>133.35300000000001</v>
      </c>
      <c r="O227" s="15">
        <f t="shared" si="278"/>
        <v>0</v>
      </c>
      <c r="P227" s="64">
        <f t="shared" si="272"/>
        <v>0</v>
      </c>
      <c r="Q227" s="65">
        <v>0</v>
      </c>
      <c r="R227" s="65">
        <v>0</v>
      </c>
      <c r="S227" s="14">
        <v>0</v>
      </c>
      <c r="T227" s="66">
        <v>0</v>
      </c>
      <c r="U227" s="65">
        <v>0</v>
      </c>
      <c r="V227" s="14">
        <v>0</v>
      </c>
    </row>
    <row r="228" spans="1:22" ht="52" x14ac:dyDescent="0.35">
      <c r="A228" s="119" t="s">
        <v>614</v>
      </c>
      <c r="B228" s="10" t="s">
        <v>603</v>
      </c>
      <c r="C228" s="18" t="s">
        <v>461</v>
      </c>
      <c r="D228" s="64">
        <f t="shared" si="273"/>
        <v>226</v>
      </c>
      <c r="E228" s="65">
        <f t="shared" si="268"/>
        <v>167.83500000000001</v>
      </c>
      <c r="F228" s="65">
        <f t="shared" si="274"/>
        <v>167.83500000000001</v>
      </c>
      <c r="G228" s="19">
        <f t="shared" si="242"/>
        <v>0</v>
      </c>
      <c r="H228" s="64">
        <f t="shared" si="269"/>
        <v>0</v>
      </c>
      <c r="I228" s="65">
        <v>0</v>
      </c>
      <c r="J228" s="65">
        <v>0</v>
      </c>
      <c r="K228" s="15">
        <v>0</v>
      </c>
      <c r="L228" s="64">
        <v>226</v>
      </c>
      <c r="M228" s="65">
        <v>167.83500000000001</v>
      </c>
      <c r="N228" s="65">
        <v>167.83500000000001</v>
      </c>
      <c r="O228" s="15">
        <f t="shared" si="278"/>
        <v>0</v>
      </c>
      <c r="P228" s="64">
        <f t="shared" si="272"/>
        <v>0</v>
      </c>
      <c r="Q228" s="65">
        <v>0</v>
      </c>
      <c r="R228" s="65">
        <v>0</v>
      </c>
      <c r="S228" s="14">
        <v>0</v>
      </c>
      <c r="T228" s="66">
        <v>0</v>
      </c>
      <c r="U228" s="65">
        <v>0</v>
      </c>
      <c r="V228" s="14">
        <v>0</v>
      </c>
    </row>
    <row r="229" spans="1:22" ht="65.5" thickBot="1" x14ac:dyDescent="0.4">
      <c r="A229" s="112" t="s">
        <v>615</v>
      </c>
      <c r="B229" s="89" t="s">
        <v>604</v>
      </c>
      <c r="C229" s="146" t="s">
        <v>461</v>
      </c>
      <c r="D229" s="91">
        <f t="shared" si="273"/>
        <v>30</v>
      </c>
      <c r="E229" s="92">
        <f t="shared" si="268"/>
        <v>31.495000000000001</v>
      </c>
      <c r="F229" s="92">
        <f>J229+N229+R229+U229</f>
        <v>31.495000000000001</v>
      </c>
      <c r="G229" s="93">
        <f t="shared" si="242"/>
        <v>0</v>
      </c>
      <c r="H229" s="91">
        <f t="shared" si="269"/>
        <v>0</v>
      </c>
      <c r="I229" s="92">
        <v>0</v>
      </c>
      <c r="J229" s="92">
        <v>0</v>
      </c>
      <c r="K229" s="94">
        <v>0</v>
      </c>
      <c r="L229" s="91">
        <v>30</v>
      </c>
      <c r="M229" s="92">
        <v>31.495000000000001</v>
      </c>
      <c r="N229" s="92">
        <v>31.495000000000001</v>
      </c>
      <c r="O229" s="94">
        <f t="shared" si="278"/>
        <v>0</v>
      </c>
      <c r="P229" s="91">
        <f t="shared" si="272"/>
        <v>0</v>
      </c>
      <c r="Q229" s="92">
        <v>0</v>
      </c>
      <c r="R229" s="92">
        <v>0</v>
      </c>
      <c r="S229" s="93">
        <v>0</v>
      </c>
      <c r="T229" s="95">
        <v>0</v>
      </c>
      <c r="U229" s="92">
        <v>0</v>
      </c>
      <c r="V229" s="93">
        <v>0</v>
      </c>
    </row>
    <row r="230" spans="1:22" ht="221" x14ac:dyDescent="0.35">
      <c r="A230" s="71" t="s">
        <v>616</v>
      </c>
      <c r="B230" s="28" t="s">
        <v>605</v>
      </c>
      <c r="C230" s="144" t="s">
        <v>461</v>
      </c>
      <c r="D230" s="108">
        <f t="shared" si="273"/>
        <v>1058.9680000000001</v>
      </c>
      <c r="E230" s="109">
        <f t="shared" si="268"/>
        <v>1162.748</v>
      </c>
      <c r="F230" s="109">
        <f t="shared" si="274"/>
        <v>1162.748</v>
      </c>
      <c r="G230" s="19">
        <f t="shared" si="242"/>
        <v>0</v>
      </c>
      <c r="H230" s="108">
        <f t="shared" si="269"/>
        <v>0</v>
      </c>
      <c r="I230" s="109">
        <v>0</v>
      </c>
      <c r="J230" s="109">
        <v>0</v>
      </c>
      <c r="K230" s="34">
        <v>0</v>
      </c>
      <c r="L230" s="108">
        <v>1058.9680000000001</v>
      </c>
      <c r="M230" s="109">
        <v>1162.748</v>
      </c>
      <c r="N230" s="109">
        <v>1162.748</v>
      </c>
      <c r="O230" s="34">
        <f t="shared" si="278"/>
        <v>0</v>
      </c>
      <c r="P230" s="108">
        <f t="shared" si="272"/>
        <v>0</v>
      </c>
      <c r="Q230" s="109">
        <v>0</v>
      </c>
      <c r="R230" s="109">
        <v>0</v>
      </c>
      <c r="S230" s="19">
        <v>0</v>
      </c>
      <c r="T230" s="110">
        <v>0</v>
      </c>
      <c r="U230" s="109">
        <v>0</v>
      </c>
      <c r="V230" s="19">
        <v>0</v>
      </c>
    </row>
    <row r="231" spans="1:22" ht="93" customHeight="1" x14ac:dyDescent="0.35">
      <c r="A231" s="119" t="s">
        <v>54</v>
      </c>
      <c r="B231" s="1" t="s">
        <v>606</v>
      </c>
      <c r="C231" s="139" t="s">
        <v>461</v>
      </c>
      <c r="D231" s="3">
        <f>D232+D233+D234+D235</f>
        <v>15519.070999999998</v>
      </c>
      <c r="E231" s="4">
        <f>E232+E233+E234+E235</f>
        <v>15519.070999999998</v>
      </c>
      <c r="F231" s="5">
        <f>F232+F233+F234+F235</f>
        <v>12187.501</v>
      </c>
      <c r="G231" s="6">
        <f>100-F231/E231*100</f>
        <v>21.467586558499534</v>
      </c>
      <c r="H231" s="7">
        <f>H232+H233+H234+H235</f>
        <v>2144.2089999999998</v>
      </c>
      <c r="I231" s="4">
        <f>I232+I233+I234+I235</f>
        <v>2144.2089999999998</v>
      </c>
      <c r="J231" s="4">
        <f>J232+J233+J234+J235</f>
        <v>1213.491</v>
      </c>
      <c r="K231" s="8">
        <f>100-J231/I231*100</f>
        <v>43.406123190416601</v>
      </c>
      <c r="L231" s="7">
        <f>L232+L233+L234+L235</f>
        <v>12003.891</v>
      </c>
      <c r="M231" s="4">
        <f t="shared" ref="M231" si="279">M232+M233+M234+M235</f>
        <v>12003.891</v>
      </c>
      <c r="N231" s="4">
        <f>N232+N233+N234+N235</f>
        <v>9981.6970000000001</v>
      </c>
      <c r="O231" s="8">
        <f>100-N231/M231*100</f>
        <v>16.846154301134519</v>
      </c>
      <c r="P231" s="7">
        <f>P232+P233+P234+P235</f>
        <v>1370.9710000000002</v>
      </c>
      <c r="Q231" s="4">
        <f t="shared" ref="Q231:R231" si="280">Q232+Q233+Q234+Q235</f>
        <v>1370.9710000000002</v>
      </c>
      <c r="R231" s="4">
        <f t="shared" si="280"/>
        <v>992.31299999999999</v>
      </c>
      <c r="S231" s="6">
        <f>100-R231/Q231*100</f>
        <v>27.619694362608698</v>
      </c>
      <c r="T231" s="5">
        <f>T232+T233+T234+T235</f>
        <v>0</v>
      </c>
      <c r="U231" s="4">
        <f>U232+U233+U234+U235</f>
        <v>0</v>
      </c>
      <c r="V231" s="6">
        <v>0</v>
      </c>
    </row>
    <row r="232" spans="1:22" ht="66.75" customHeight="1" x14ac:dyDescent="0.35">
      <c r="A232" s="71" t="s">
        <v>55</v>
      </c>
      <c r="B232" s="28" t="s">
        <v>617</v>
      </c>
      <c r="C232" s="144" t="s">
        <v>461</v>
      </c>
      <c r="D232" s="108">
        <f t="shared" ref="D232:E235" si="281">H232+L232+P232+T232</f>
        <v>1668.769</v>
      </c>
      <c r="E232" s="109">
        <f t="shared" si="281"/>
        <v>1668.769</v>
      </c>
      <c r="F232" s="109">
        <f>J232+N232+R232</f>
        <v>595</v>
      </c>
      <c r="G232" s="19">
        <f t="shared" ref="G232:G237" si="282">100-F232/E232*100</f>
        <v>64.344975248221886</v>
      </c>
      <c r="H232" s="108">
        <f t="shared" ref="H232:H235" si="283">I232</f>
        <v>1317.001</v>
      </c>
      <c r="I232" s="109">
        <v>1317.001</v>
      </c>
      <c r="J232" s="109">
        <v>469.577</v>
      </c>
      <c r="K232" s="34">
        <f>100-J232/I232*100</f>
        <v>64.344977718316073</v>
      </c>
      <c r="L232" s="108">
        <f t="shared" ref="L232:L235" si="284">M232</f>
        <v>350.09899999999999</v>
      </c>
      <c r="M232" s="109">
        <v>350.09899999999999</v>
      </c>
      <c r="N232" s="109">
        <v>124.828</v>
      </c>
      <c r="O232" s="34">
        <f t="shared" si="278"/>
        <v>64.344942430569631</v>
      </c>
      <c r="P232" s="108">
        <f t="shared" ref="P232:P235" si="285">Q232</f>
        <v>1.669</v>
      </c>
      <c r="Q232" s="109">
        <v>1.669</v>
      </c>
      <c r="R232" s="109">
        <v>0.59499999999999997</v>
      </c>
      <c r="S232" s="19">
        <f t="shared" ref="S232:S237" si="286">100-R232/Q232*100</f>
        <v>64.349910125823854</v>
      </c>
      <c r="T232" s="110">
        <v>0</v>
      </c>
      <c r="U232" s="109">
        <v>0</v>
      </c>
      <c r="V232" s="19">
        <v>0</v>
      </c>
    </row>
    <row r="233" spans="1:22" ht="66.75" customHeight="1" x14ac:dyDescent="0.35">
      <c r="A233" s="119" t="s">
        <v>57</v>
      </c>
      <c r="B233" s="10" t="s">
        <v>618</v>
      </c>
      <c r="C233" s="18" t="s">
        <v>461</v>
      </c>
      <c r="D233" s="64">
        <f t="shared" si="281"/>
        <v>664.66499999999996</v>
      </c>
      <c r="E233" s="65">
        <f t="shared" si="281"/>
        <v>664.66499999999996</v>
      </c>
      <c r="F233" s="65">
        <f t="shared" ref="F233:F235" si="287">J233+N233+R233</f>
        <v>559.12400000000002</v>
      </c>
      <c r="G233" s="14">
        <f t="shared" si="282"/>
        <v>15.878826175592209</v>
      </c>
      <c r="H233" s="64">
        <f t="shared" si="283"/>
        <v>524.55999999999995</v>
      </c>
      <c r="I233" s="65">
        <v>524.55999999999995</v>
      </c>
      <c r="J233" s="65">
        <v>441.26600000000002</v>
      </c>
      <c r="K233" s="15">
        <f>100-J233/I233*100</f>
        <v>15.87883178282749</v>
      </c>
      <c r="L233" s="64">
        <f t="shared" si="284"/>
        <v>139.44</v>
      </c>
      <c r="M233" s="65">
        <v>139.44</v>
      </c>
      <c r="N233" s="65">
        <v>117.29900000000001</v>
      </c>
      <c r="O233" s="15">
        <f t="shared" si="278"/>
        <v>15.878514056224887</v>
      </c>
      <c r="P233" s="64">
        <f t="shared" si="285"/>
        <v>0.66500000000000004</v>
      </c>
      <c r="Q233" s="65">
        <v>0.66500000000000004</v>
      </c>
      <c r="R233" s="65">
        <v>0.55900000000000005</v>
      </c>
      <c r="S233" s="14">
        <f t="shared" si="286"/>
        <v>15.939849624060145</v>
      </c>
      <c r="T233" s="66">
        <v>0</v>
      </c>
      <c r="U233" s="65">
        <v>0</v>
      </c>
      <c r="V233" s="14">
        <v>0</v>
      </c>
    </row>
    <row r="234" spans="1:22" ht="91" x14ac:dyDescent="0.35">
      <c r="A234" s="119" t="s">
        <v>59</v>
      </c>
      <c r="B234" s="10" t="s">
        <v>619</v>
      </c>
      <c r="C234" s="18" t="s">
        <v>461</v>
      </c>
      <c r="D234" s="64">
        <f t="shared" si="281"/>
        <v>12577.289999999999</v>
      </c>
      <c r="E234" s="65">
        <f t="shared" si="281"/>
        <v>12577.289999999999</v>
      </c>
      <c r="F234" s="65">
        <f t="shared" si="287"/>
        <v>10625.03</v>
      </c>
      <c r="G234" s="14">
        <f t="shared" si="282"/>
        <v>15.522103728227606</v>
      </c>
      <c r="H234" s="64">
        <f t="shared" si="283"/>
        <v>0</v>
      </c>
      <c r="I234" s="65">
        <v>0</v>
      </c>
      <c r="J234" s="65">
        <v>0</v>
      </c>
      <c r="K234" s="15">
        <v>0</v>
      </c>
      <c r="L234" s="64">
        <f t="shared" si="284"/>
        <v>11433.9</v>
      </c>
      <c r="M234" s="65">
        <v>11433.9</v>
      </c>
      <c r="N234" s="65">
        <v>9659.1180000000004</v>
      </c>
      <c r="O234" s="15">
        <f t="shared" si="278"/>
        <v>15.52210531839529</v>
      </c>
      <c r="P234" s="64">
        <f t="shared" si="285"/>
        <v>1143.3900000000001</v>
      </c>
      <c r="Q234" s="65">
        <v>1143.3900000000001</v>
      </c>
      <c r="R234" s="65">
        <v>965.91200000000003</v>
      </c>
      <c r="S234" s="14">
        <f t="shared" si="286"/>
        <v>15.522087826550873</v>
      </c>
      <c r="T234" s="66">
        <v>0</v>
      </c>
      <c r="U234" s="65">
        <v>0</v>
      </c>
      <c r="V234" s="14">
        <v>0</v>
      </c>
    </row>
    <row r="235" spans="1:22" ht="26" x14ac:dyDescent="0.35">
      <c r="A235" s="119" t="s">
        <v>61</v>
      </c>
      <c r="B235" s="10" t="s">
        <v>620</v>
      </c>
      <c r="C235" s="18" t="s">
        <v>461</v>
      </c>
      <c r="D235" s="64">
        <f t="shared" si="281"/>
        <v>608.34699999999998</v>
      </c>
      <c r="E235" s="65">
        <f t="shared" si="281"/>
        <v>608.34699999999998</v>
      </c>
      <c r="F235" s="65">
        <f t="shared" si="287"/>
        <v>408.34700000000004</v>
      </c>
      <c r="G235" s="14">
        <f t="shared" si="282"/>
        <v>32.87597374524735</v>
      </c>
      <c r="H235" s="64">
        <f t="shared" si="283"/>
        <v>302.64800000000002</v>
      </c>
      <c r="I235" s="65">
        <v>302.64800000000002</v>
      </c>
      <c r="J235" s="65">
        <v>302.64800000000002</v>
      </c>
      <c r="K235" s="15">
        <v>0</v>
      </c>
      <c r="L235" s="64">
        <f t="shared" si="284"/>
        <v>80.451999999999998</v>
      </c>
      <c r="M235" s="65">
        <v>80.451999999999998</v>
      </c>
      <c r="N235" s="65">
        <v>80.451999999999998</v>
      </c>
      <c r="O235" s="15">
        <f t="shared" si="278"/>
        <v>0</v>
      </c>
      <c r="P235" s="64">
        <f t="shared" si="285"/>
        <v>225.24700000000001</v>
      </c>
      <c r="Q235" s="65">
        <v>225.24700000000001</v>
      </c>
      <c r="R235" s="65">
        <v>25.247</v>
      </c>
      <c r="S235" s="14">
        <f t="shared" si="286"/>
        <v>88.791415645935359</v>
      </c>
      <c r="T235" s="66">
        <v>0</v>
      </c>
      <c r="U235" s="65">
        <v>0</v>
      </c>
      <c r="V235" s="14">
        <v>0</v>
      </c>
    </row>
    <row r="236" spans="1:22" ht="83.5" customHeight="1" x14ac:dyDescent="0.35">
      <c r="A236" s="119" t="s">
        <v>310</v>
      </c>
      <c r="B236" s="1" t="s">
        <v>621</v>
      </c>
      <c r="C236" s="139" t="s">
        <v>461</v>
      </c>
      <c r="D236" s="7">
        <f>P236</f>
        <v>100</v>
      </c>
      <c r="E236" s="4">
        <f>Q236</f>
        <v>100</v>
      </c>
      <c r="F236" s="4">
        <f>R236</f>
        <v>0</v>
      </c>
      <c r="G236" s="6">
        <f t="shared" si="282"/>
        <v>100</v>
      </c>
      <c r="H236" s="7">
        <v>0</v>
      </c>
      <c r="I236" s="4">
        <v>0</v>
      </c>
      <c r="J236" s="4">
        <v>0</v>
      </c>
      <c r="K236" s="8">
        <v>0</v>
      </c>
      <c r="L236" s="7">
        <v>0</v>
      </c>
      <c r="M236" s="4">
        <v>0</v>
      </c>
      <c r="N236" s="4">
        <v>0</v>
      </c>
      <c r="O236" s="8">
        <v>0</v>
      </c>
      <c r="P236" s="7">
        <f>P237</f>
        <v>100</v>
      </c>
      <c r="Q236" s="4">
        <f>Q237</f>
        <v>100</v>
      </c>
      <c r="R236" s="4">
        <f>R237</f>
        <v>0</v>
      </c>
      <c r="S236" s="6">
        <f t="shared" si="286"/>
        <v>100</v>
      </c>
      <c r="T236" s="5">
        <v>0</v>
      </c>
      <c r="U236" s="4">
        <v>0</v>
      </c>
      <c r="V236" s="6">
        <v>0</v>
      </c>
    </row>
    <row r="237" spans="1:22" ht="39.5" thickBot="1" x14ac:dyDescent="0.4">
      <c r="A237" s="145" t="s">
        <v>164</v>
      </c>
      <c r="B237" s="89" t="s">
        <v>622</v>
      </c>
      <c r="C237" s="146" t="s">
        <v>461</v>
      </c>
      <c r="D237" s="91">
        <f t="shared" ref="D237:E237" si="288">H237+L237+P237+T237</f>
        <v>100</v>
      </c>
      <c r="E237" s="92">
        <f t="shared" si="288"/>
        <v>100</v>
      </c>
      <c r="F237" s="92">
        <v>0</v>
      </c>
      <c r="G237" s="14">
        <f t="shared" si="282"/>
        <v>100</v>
      </c>
      <c r="H237" s="91">
        <f>I237</f>
        <v>0</v>
      </c>
      <c r="I237" s="92">
        <v>0</v>
      </c>
      <c r="J237" s="92">
        <v>0</v>
      </c>
      <c r="K237" s="94">
        <v>0</v>
      </c>
      <c r="L237" s="91">
        <f>M237</f>
        <v>0</v>
      </c>
      <c r="M237" s="92">
        <v>0</v>
      </c>
      <c r="N237" s="92">
        <v>0</v>
      </c>
      <c r="O237" s="94">
        <v>0</v>
      </c>
      <c r="P237" s="91">
        <f>Q237</f>
        <v>100</v>
      </c>
      <c r="Q237" s="92">
        <v>100</v>
      </c>
      <c r="R237" s="92">
        <v>0</v>
      </c>
      <c r="S237" s="14">
        <f t="shared" si="286"/>
        <v>100</v>
      </c>
      <c r="T237" s="95">
        <v>0</v>
      </c>
      <c r="U237" s="92">
        <v>0</v>
      </c>
      <c r="V237" s="93">
        <v>0</v>
      </c>
    </row>
    <row r="238" spans="1:22" ht="43.5" customHeight="1" thickBot="1" x14ac:dyDescent="0.4">
      <c r="A238" s="36" t="s">
        <v>289</v>
      </c>
      <c r="B238" s="21" t="s">
        <v>290</v>
      </c>
      <c r="C238" s="137" t="s">
        <v>297</v>
      </c>
      <c r="D238" s="23">
        <f>D239+D246+D249+D251+D255+D258+D270+D273+D280+D291+D298</f>
        <v>2571149.8790000002</v>
      </c>
      <c r="E238" s="25">
        <f>E239+E246+E249+E251+E255+E258+E270+E273+E280+E291+E298</f>
        <v>2571149.8790000002</v>
      </c>
      <c r="F238" s="25">
        <f>F239+F246+F249+F251+F255+F258+F270+F273+F280+F291+F298</f>
        <v>1284756.429</v>
      </c>
      <c r="G238" s="24">
        <f>100-F238/E238*100</f>
        <v>50.031834414115075</v>
      </c>
      <c r="H238" s="23">
        <f>H239+H246+H249+H251+H255+H258+H270+H273+H280+H291+H298</f>
        <v>113323.91699999999</v>
      </c>
      <c r="I238" s="25">
        <f>I239+I246+I249+I251+I255+I258+I270+I273+I280+I291+I298</f>
        <v>113323.91699999999</v>
      </c>
      <c r="J238" s="25">
        <f>J239+J246+J249+J251+J255+J258+J270+J273+J280+J291+J298</f>
        <v>79916.025999999998</v>
      </c>
      <c r="K238" s="147">
        <f>100-J238/I238*100</f>
        <v>29.480000236843196</v>
      </c>
      <c r="L238" s="23">
        <f>L239+L246+L249+L251+L255+L258+L270+L273+L280+L291+L298</f>
        <v>1379383.2830000001</v>
      </c>
      <c r="M238" s="25">
        <f>M239+M246+M249+M251+M255+M258+M270+M273+M280+M291+M298</f>
        <v>1379383.2830000001</v>
      </c>
      <c r="N238" s="25">
        <f>N239+N246+N249+N251+N255+N258+N270+N273+N280+N291+N298</f>
        <v>751472.83299999998</v>
      </c>
      <c r="O238" s="147">
        <f>100-N238/M238*100</f>
        <v>45.521100461241417</v>
      </c>
      <c r="P238" s="23">
        <f>P239+P246+P249+P251+P255+P258+P270+P273+P280+P291+P298</f>
        <v>1078442.679</v>
      </c>
      <c r="Q238" s="25">
        <f>Q239+Q246+Q249+Q251+Q255+Q258+Q270+Q273+Q280+Q291+Q298</f>
        <v>1078442.679</v>
      </c>
      <c r="R238" s="25">
        <f>R239+R246+R249+R251+R255+R258+R270+R273+R280+R291+R298</f>
        <v>453367.56999999995</v>
      </c>
      <c r="S238" s="24">
        <f>100-R238/Q238*100</f>
        <v>57.960902435687082</v>
      </c>
      <c r="T238" s="27">
        <v>0</v>
      </c>
      <c r="U238" s="25">
        <v>0</v>
      </c>
      <c r="V238" s="24">
        <v>0</v>
      </c>
    </row>
    <row r="239" spans="1:22" ht="82.5" customHeight="1" thickBot="1" x14ac:dyDescent="0.4">
      <c r="A239" s="356" t="s">
        <v>68</v>
      </c>
      <c r="B239" s="99" t="s">
        <v>390</v>
      </c>
      <c r="C239" s="357" t="s">
        <v>297</v>
      </c>
      <c r="D239" s="358">
        <f>L239+P239</f>
        <v>956920.41899999999</v>
      </c>
      <c r="E239" s="359">
        <f>M239+Q239</f>
        <v>956920.41899999999</v>
      </c>
      <c r="F239" s="359">
        <f>N239+R239</f>
        <v>461962.84800000006</v>
      </c>
      <c r="G239" s="104">
        <f>100-F239/E239*100</f>
        <v>51.724005588389474</v>
      </c>
      <c r="H239" s="360">
        <v>0</v>
      </c>
      <c r="I239" s="359">
        <v>0</v>
      </c>
      <c r="J239" s="359">
        <v>0</v>
      </c>
      <c r="K239" s="237">
        <v>0</v>
      </c>
      <c r="L239" s="360">
        <f>L240+L241+L242+L243+L244+L245</f>
        <v>568635.80000000005</v>
      </c>
      <c r="M239" s="359">
        <f>M240+M241+M242+M243+M244+M245</f>
        <v>568635.80000000005</v>
      </c>
      <c r="N239" s="359">
        <f>N240+N241+N242+N243+N244+N245</f>
        <v>293599.56700000004</v>
      </c>
      <c r="O239" s="237">
        <f>100-N239/M239*100</f>
        <v>48.367730804145637</v>
      </c>
      <c r="P239" s="360">
        <f>P240+P241+P242+P243+P244+P245</f>
        <v>388284.61900000001</v>
      </c>
      <c r="Q239" s="359">
        <f>Q240+Q241+Q242+Q243+Q244+Q245</f>
        <v>388284.61900000001</v>
      </c>
      <c r="R239" s="359">
        <f>R240+R241+R242+R243+R244+R245</f>
        <v>168363.28100000002</v>
      </c>
      <c r="S239" s="104">
        <f>100-R239/Q239*100</f>
        <v>56.639209290955712</v>
      </c>
      <c r="T239" s="361">
        <v>0</v>
      </c>
      <c r="U239" s="359">
        <v>0</v>
      </c>
      <c r="V239" s="104">
        <v>0</v>
      </c>
    </row>
    <row r="240" spans="1:22" ht="208" x14ac:dyDescent="0.35">
      <c r="A240" s="71" t="s">
        <v>14</v>
      </c>
      <c r="B240" s="162" t="s">
        <v>291</v>
      </c>
      <c r="C240" s="144" t="s">
        <v>297</v>
      </c>
      <c r="D240" s="33">
        <f>L240+P240</f>
        <v>543470.30000000005</v>
      </c>
      <c r="E240" s="31">
        <f t="shared" ref="E240:E244" si="289">I240+M240+R240+U240</f>
        <v>543470.30000000005</v>
      </c>
      <c r="F240" s="31">
        <f>J240+N240+R240+U240</f>
        <v>279385.52</v>
      </c>
      <c r="G240" s="19">
        <f>100-F240/E240*100</f>
        <v>48.592311300175929</v>
      </c>
      <c r="H240" s="33">
        <v>0</v>
      </c>
      <c r="I240" s="31">
        <v>0</v>
      </c>
      <c r="J240" s="31">
        <v>0</v>
      </c>
      <c r="K240" s="159">
        <v>0</v>
      </c>
      <c r="L240" s="30">
        <v>543470.30000000005</v>
      </c>
      <c r="M240" s="31">
        <v>543470.30000000005</v>
      </c>
      <c r="N240" s="31">
        <v>279385.52</v>
      </c>
      <c r="O240" s="159">
        <f>100-N240/M240*100</f>
        <v>48.592311300175929</v>
      </c>
      <c r="P240" s="33">
        <v>0</v>
      </c>
      <c r="Q240" s="31">
        <v>0</v>
      </c>
      <c r="R240" s="31">
        <v>0</v>
      </c>
      <c r="S240" s="19">
        <v>0</v>
      </c>
      <c r="T240" s="32">
        <v>0</v>
      </c>
      <c r="U240" s="31">
        <v>0</v>
      </c>
      <c r="V240" s="19">
        <v>0</v>
      </c>
    </row>
    <row r="241" spans="1:22" ht="52" x14ac:dyDescent="0.35">
      <c r="A241" s="119" t="s">
        <v>21</v>
      </c>
      <c r="B241" s="157" t="s">
        <v>292</v>
      </c>
      <c r="C241" s="18" t="s">
        <v>297</v>
      </c>
      <c r="D241" s="12">
        <f>L241+P241</f>
        <v>387844.61900000001</v>
      </c>
      <c r="E241" s="13">
        <f t="shared" si="289"/>
        <v>168235.429</v>
      </c>
      <c r="F241" s="13">
        <f>R241</f>
        <v>168235.429</v>
      </c>
      <c r="G241" s="14">
        <f t="shared" ref="G241:G248" si="290">100-F241/E241*100</f>
        <v>0</v>
      </c>
      <c r="H241" s="12">
        <v>0</v>
      </c>
      <c r="I241" s="13">
        <v>0</v>
      </c>
      <c r="J241" s="13">
        <v>0</v>
      </c>
      <c r="K241" s="158">
        <v>0</v>
      </c>
      <c r="L241" s="12">
        <v>0</v>
      </c>
      <c r="M241" s="13">
        <v>0</v>
      </c>
      <c r="N241" s="13">
        <v>0</v>
      </c>
      <c r="O241" s="158">
        <v>0</v>
      </c>
      <c r="P241" s="123">
        <v>387844.61900000001</v>
      </c>
      <c r="Q241" s="13">
        <v>387844.61900000001</v>
      </c>
      <c r="R241" s="13">
        <v>168235.429</v>
      </c>
      <c r="S241" s="14">
        <f>100-R241/Q241*100</f>
        <v>56.622982308283618</v>
      </c>
      <c r="T241" s="16">
        <v>0</v>
      </c>
      <c r="U241" s="13">
        <v>0</v>
      </c>
      <c r="V241" s="14">
        <v>0</v>
      </c>
    </row>
    <row r="242" spans="1:22" ht="197.5" customHeight="1" x14ac:dyDescent="0.35">
      <c r="A242" s="119" t="s">
        <v>23</v>
      </c>
      <c r="B242" s="157" t="s">
        <v>293</v>
      </c>
      <c r="C242" s="18" t="s">
        <v>297</v>
      </c>
      <c r="D242" s="12">
        <f t="shared" ref="D242:D244" si="291">H242+L242+Q242+T242</f>
        <v>20414.3</v>
      </c>
      <c r="E242" s="13">
        <f t="shared" si="289"/>
        <v>20414.3</v>
      </c>
      <c r="F242" s="13">
        <f>J242+N242+R242+U242</f>
        <v>11000</v>
      </c>
      <c r="G242" s="14">
        <f t="shared" si="290"/>
        <v>46.116202857800658</v>
      </c>
      <c r="H242" s="12">
        <v>0</v>
      </c>
      <c r="I242" s="13">
        <v>0</v>
      </c>
      <c r="J242" s="13">
        <v>0</v>
      </c>
      <c r="K242" s="158">
        <v>0</v>
      </c>
      <c r="L242" s="12">
        <v>20414.3</v>
      </c>
      <c r="M242" s="13">
        <v>20414.3</v>
      </c>
      <c r="N242" s="13">
        <v>11000</v>
      </c>
      <c r="O242" s="158">
        <f>100-N242/M242*100</f>
        <v>46.116202857800658</v>
      </c>
      <c r="P242" s="12">
        <v>0</v>
      </c>
      <c r="Q242" s="13">
        <v>0</v>
      </c>
      <c r="R242" s="13">
        <v>0</v>
      </c>
      <c r="S242" s="14">
        <v>0</v>
      </c>
      <c r="T242" s="16">
        <v>0</v>
      </c>
      <c r="U242" s="13">
        <v>0</v>
      </c>
      <c r="V242" s="14">
        <v>0</v>
      </c>
    </row>
    <row r="243" spans="1:22" ht="247.5" thickBot="1" x14ac:dyDescent="0.4">
      <c r="A243" s="112" t="s">
        <v>77</v>
      </c>
      <c r="B243" s="323" t="s">
        <v>294</v>
      </c>
      <c r="C243" s="146" t="s">
        <v>297</v>
      </c>
      <c r="D243" s="113">
        <f t="shared" si="291"/>
        <v>2314.1999999999998</v>
      </c>
      <c r="E243" s="78">
        <f t="shared" si="289"/>
        <v>2002.8</v>
      </c>
      <c r="F243" s="78">
        <f>J243+N243+R243+U243</f>
        <v>510.899</v>
      </c>
      <c r="G243" s="93">
        <f t="shared" si="290"/>
        <v>74.490762931895347</v>
      </c>
      <c r="H243" s="113">
        <v>0</v>
      </c>
      <c r="I243" s="78">
        <v>0</v>
      </c>
      <c r="J243" s="78">
        <v>0</v>
      </c>
      <c r="K243" s="164">
        <v>0</v>
      </c>
      <c r="L243" s="113">
        <v>1914.2</v>
      </c>
      <c r="M243" s="78">
        <v>1914.2</v>
      </c>
      <c r="N243" s="78">
        <v>422.29899999999998</v>
      </c>
      <c r="O243" s="164">
        <f>100-N243/M243*100</f>
        <v>77.938616654477073</v>
      </c>
      <c r="P243" s="113">
        <v>400</v>
      </c>
      <c r="Q243" s="78">
        <v>400</v>
      </c>
      <c r="R243" s="78">
        <v>88.6</v>
      </c>
      <c r="S243" s="93">
        <f>100-R243/Q243*100</f>
        <v>77.849999999999994</v>
      </c>
      <c r="T243" s="114">
        <v>0</v>
      </c>
      <c r="U243" s="78">
        <v>0</v>
      </c>
      <c r="V243" s="93">
        <v>0</v>
      </c>
    </row>
    <row r="244" spans="1:22" ht="203.5" customHeight="1" x14ac:dyDescent="0.35">
      <c r="A244" s="148" t="s">
        <v>176</v>
      </c>
      <c r="B244" s="324" t="s">
        <v>295</v>
      </c>
      <c r="C244" s="325" t="s">
        <v>297</v>
      </c>
      <c r="D244" s="151">
        <f t="shared" si="291"/>
        <v>2487</v>
      </c>
      <c r="E244" s="169">
        <f t="shared" si="289"/>
        <v>2486.252</v>
      </c>
      <c r="F244" s="169">
        <f>J244+N244+R244+U244</f>
        <v>2441</v>
      </c>
      <c r="G244" s="170">
        <f t="shared" si="290"/>
        <v>1.820089033613641</v>
      </c>
      <c r="H244" s="151">
        <v>0</v>
      </c>
      <c r="I244" s="169">
        <v>0</v>
      </c>
      <c r="J244" s="169">
        <v>0</v>
      </c>
      <c r="K244" s="172">
        <v>0</v>
      </c>
      <c r="L244" s="151">
        <v>2447</v>
      </c>
      <c r="M244" s="169">
        <v>2447</v>
      </c>
      <c r="N244" s="169">
        <v>2401.748</v>
      </c>
      <c r="O244" s="172">
        <f>100-N244/M244*100</f>
        <v>1.8492848385778444</v>
      </c>
      <c r="P244" s="151">
        <v>40</v>
      </c>
      <c r="Q244" s="169">
        <v>40</v>
      </c>
      <c r="R244" s="169">
        <v>39.252000000000002</v>
      </c>
      <c r="S244" s="170">
        <f>100-R244/Q244*100</f>
        <v>1.8699999999999903</v>
      </c>
      <c r="T244" s="171">
        <v>0</v>
      </c>
      <c r="U244" s="169">
        <v>0</v>
      </c>
      <c r="V244" s="170">
        <v>0</v>
      </c>
    </row>
    <row r="245" spans="1:22" ht="221" x14ac:dyDescent="0.35">
      <c r="A245" s="286" t="s">
        <v>298</v>
      </c>
      <c r="B245" s="319" t="s">
        <v>296</v>
      </c>
      <c r="C245" s="320" t="s">
        <v>297</v>
      </c>
      <c r="D245" s="321">
        <f t="shared" ref="D245" si="292">H245+L245+Q245+T245</f>
        <v>390</v>
      </c>
      <c r="E245" s="299">
        <f t="shared" ref="E245" si="293">I245+M245+R245+U245</f>
        <v>390</v>
      </c>
      <c r="F245" s="299">
        <f>J245+N245+R245+U245</f>
        <v>390</v>
      </c>
      <c r="G245" s="19">
        <f t="shared" si="290"/>
        <v>0</v>
      </c>
      <c r="H245" s="321">
        <v>0</v>
      </c>
      <c r="I245" s="299">
        <v>0</v>
      </c>
      <c r="J245" s="299">
        <v>0</v>
      </c>
      <c r="K245" s="163">
        <v>0</v>
      </c>
      <c r="L245" s="321">
        <v>390</v>
      </c>
      <c r="M245" s="299">
        <v>390</v>
      </c>
      <c r="N245" s="299">
        <v>390</v>
      </c>
      <c r="O245" s="163">
        <f>100-N245/M245*100</f>
        <v>0</v>
      </c>
      <c r="P245" s="321">
        <v>0</v>
      </c>
      <c r="Q245" s="299">
        <v>0</v>
      </c>
      <c r="R245" s="299">
        <v>0</v>
      </c>
      <c r="S245" s="136">
        <v>0</v>
      </c>
      <c r="T245" s="322">
        <v>0</v>
      </c>
      <c r="U245" s="299">
        <v>0</v>
      </c>
      <c r="V245" s="136">
        <v>0</v>
      </c>
    </row>
    <row r="246" spans="1:22" ht="27.9" customHeight="1" x14ac:dyDescent="0.35">
      <c r="A246" s="119" t="s">
        <v>18</v>
      </c>
      <c r="B246" s="1" t="s">
        <v>299</v>
      </c>
      <c r="C246" s="139" t="s">
        <v>297</v>
      </c>
      <c r="D246" s="7">
        <f>H246+L246+P246</f>
        <v>23743.599999999999</v>
      </c>
      <c r="E246" s="4">
        <f>I246+M246+Q246</f>
        <v>23743.599999999999</v>
      </c>
      <c r="F246" s="4">
        <f>J246+N246+R246</f>
        <v>21514.111000000001</v>
      </c>
      <c r="G246" s="6">
        <f t="shared" si="290"/>
        <v>9.3898524233898826</v>
      </c>
      <c r="H246" s="4">
        <f>H247+H248</f>
        <v>21873.199000000001</v>
      </c>
      <c r="I246" s="4">
        <f>I247+I248</f>
        <v>21873.199000000001</v>
      </c>
      <c r="J246" s="4">
        <f>J247+J248</f>
        <v>19737.578000000001</v>
      </c>
      <c r="K246" s="166">
        <f>100-J246/I246*100</f>
        <v>9.7636427117953701</v>
      </c>
      <c r="L246" s="4">
        <f>L247+L248</f>
        <v>1320.4009999999998</v>
      </c>
      <c r="M246" s="4">
        <f>M247+M248</f>
        <v>1320.4009999999998</v>
      </c>
      <c r="N246" s="4">
        <f>N247+N248</f>
        <v>1231.415</v>
      </c>
      <c r="O246" s="166">
        <f t="shared" ref="O246:O255" si="294">100-N246/M246*100</f>
        <v>6.7393163137561913</v>
      </c>
      <c r="P246" s="4">
        <f>P247+P248</f>
        <v>550</v>
      </c>
      <c r="Q246" s="4">
        <f>Q247+Q248</f>
        <v>550</v>
      </c>
      <c r="R246" s="4">
        <f>R247+R248</f>
        <v>545.11800000000005</v>
      </c>
      <c r="S246" s="6">
        <f>100-R246/Q246*100</f>
        <v>0.88763636363636067</v>
      </c>
      <c r="T246" s="5">
        <v>0</v>
      </c>
      <c r="U246" s="4">
        <v>0</v>
      </c>
      <c r="V246" s="6">
        <v>0</v>
      </c>
    </row>
    <row r="247" spans="1:22" ht="130.5" thickBot="1" x14ac:dyDescent="0.4">
      <c r="A247" s="112" t="s">
        <v>25</v>
      </c>
      <c r="B247" s="323" t="s">
        <v>300</v>
      </c>
      <c r="C247" s="146" t="s">
        <v>297</v>
      </c>
      <c r="D247" s="113">
        <f t="shared" ref="D247:D259" si="295">H247+L247+P247</f>
        <v>909</v>
      </c>
      <c r="E247" s="78">
        <f t="shared" ref="E247:E248" si="296">I247+M247+Q247</f>
        <v>909</v>
      </c>
      <c r="F247" s="78">
        <f t="shared" ref="F247:F248" si="297">J247+N247+R247</f>
        <v>909</v>
      </c>
      <c r="G247" s="93">
        <f t="shared" si="290"/>
        <v>0</v>
      </c>
      <c r="H247" s="113">
        <v>0</v>
      </c>
      <c r="I247" s="78">
        <v>0</v>
      </c>
      <c r="J247" s="78">
        <v>0</v>
      </c>
      <c r="K247" s="164">
        <v>0</v>
      </c>
      <c r="L247" s="113">
        <v>409</v>
      </c>
      <c r="M247" s="78">
        <v>409</v>
      </c>
      <c r="N247" s="78">
        <v>409</v>
      </c>
      <c r="O247" s="164">
        <f t="shared" si="294"/>
        <v>0</v>
      </c>
      <c r="P247" s="113">
        <v>500</v>
      </c>
      <c r="Q247" s="78">
        <v>500</v>
      </c>
      <c r="R247" s="78">
        <v>500</v>
      </c>
      <c r="S247" s="93">
        <f>100-R247/Q247*100</f>
        <v>0</v>
      </c>
      <c r="T247" s="114">
        <v>0</v>
      </c>
      <c r="U247" s="78">
        <v>0</v>
      </c>
      <c r="V247" s="93">
        <v>0</v>
      </c>
    </row>
    <row r="248" spans="1:22" ht="409.5" x14ac:dyDescent="0.35">
      <c r="A248" s="71" t="s">
        <v>27</v>
      </c>
      <c r="B248" s="162" t="s">
        <v>301</v>
      </c>
      <c r="C248" s="144" t="s">
        <v>297</v>
      </c>
      <c r="D248" s="33">
        <f t="shared" si="295"/>
        <v>22834.600000000002</v>
      </c>
      <c r="E248" s="31">
        <f t="shared" si="296"/>
        <v>22834.600000000002</v>
      </c>
      <c r="F248" s="31">
        <f t="shared" si="297"/>
        <v>20605.111000000001</v>
      </c>
      <c r="G248" s="19">
        <f t="shared" si="290"/>
        <v>9.7636437686668529</v>
      </c>
      <c r="H248" s="33">
        <v>21873.199000000001</v>
      </c>
      <c r="I248" s="31">
        <v>21873.199000000001</v>
      </c>
      <c r="J248" s="31">
        <v>19737.578000000001</v>
      </c>
      <c r="K248" s="159">
        <f>100-J248/I248*100</f>
        <v>9.7636427117953701</v>
      </c>
      <c r="L248" s="33">
        <v>911.40099999999995</v>
      </c>
      <c r="M248" s="31">
        <v>911.40099999999995</v>
      </c>
      <c r="N248" s="31">
        <v>822.41499999999996</v>
      </c>
      <c r="O248" s="163">
        <f t="shared" si="294"/>
        <v>9.7636495900267732</v>
      </c>
      <c r="P248" s="33">
        <v>50</v>
      </c>
      <c r="Q248" s="31">
        <v>50</v>
      </c>
      <c r="R248" s="31">
        <v>45.118000000000002</v>
      </c>
      <c r="S248" s="19">
        <f>100-R248/Q248*100</f>
        <v>9.7639999999999958</v>
      </c>
      <c r="T248" s="32">
        <v>0</v>
      </c>
      <c r="U248" s="31">
        <v>0</v>
      </c>
      <c r="V248" s="19">
        <v>0</v>
      </c>
    </row>
    <row r="249" spans="1:22" ht="65" x14ac:dyDescent="0.35">
      <c r="A249" s="119" t="s">
        <v>302</v>
      </c>
      <c r="B249" s="1" t="s">
        <v>303</v>
      </c>
      <c r="C249" s="139" t="s">
        <v>297</v>
      </c>
      <c r="D249" s="7">
        <f t="shared" si="295"/>
        <v>3040.5</v>
      </c>
      <c r="E249" s="4">
        <f>I249+M249</f>
        <v>3040.5</v>
      </c>
      <c r="F249" s="4">
        <f>J249+N249</f>
        <v>1975.5729999999999</v>
      </c>
      <c r="G249" s="6">
        <f t="shared" ref="G249:G267" si="298">100-F249/E249*100</f>
        <v>35.024732774214769</v>
      </c>
      <c r="H249" s="4">
        <f>H250</f>
        <v>2918.8780000000002</v>
      </c>
      <c r="I249" s="4">
        <f>I250</f>
        <v>2918.8780000000002</v>
      </c>
      <c r="J249" s="4">
        <f>J250</f>
        <v>1896.549</v>
      </c>
      <c r="K249" s="6">
        <f>100-J249/I249*100</f>
        <v>35.024725254018847</v>
      </c>
      <c r="L249" s="4">
        <f>L250</f>
        <v>121.622</v>
      </c>
      <c r="M249" s="4">
        <f>M250</f>
        <v>121.622</v>
      </c>
      <c r="N249" s="4">
        <f>N250</f>
        <v>79.024000000000001</v>
      </c>
      <c r="O249" s="166">
        <f>100-N249/M249*100</f>
        <v>35.024913255825425</v>
      </c>
      <c r="P249" s="7">
        <v>0</v>
      </c>
      <c r="Q249" s="4">
        <v>0</v>
      </c>
      <c r="R249" s="4">
        <v>0</v>
      </c>
      <c r="S249" s="6">
        <v>0</v>
      </c>
      <c r="T249" s="5">
        <v>0</v>
      </c>
      <c r="U249" s="4">
        <v>0</v>
      </c>
      <c r="V249" s="6">
        <v>0</v>
      </c>
    </row>
    <row r="250" spans="1:22" ht="248.25" customHeight="1" x14ac:dyDescent="0.35">
      <c r="A250" s="286" t="s">
        <v>36</v>
      </c>
      <c r="B250" s="295" t="s">
        <v>304</v>
      </c>
      <c r="C250" s="320" t="s">
        <v>297</v>
      </c>
      <c r="D250" s="321">
        <f>H250+L250+P250</f>
        <v>3040.5</v>
      </c>
      <c r="E250" s="299">
        <f>I250+M250+Q250</f>
        <v>3040.5</v>
      </c>
      <c r="F250" s="299">
        <f>J250+N250+R250</f>
        <v>1975.5729999999999</v>
      </c>
      <c r="G250" s="136">
        <f t="shared" si="298"/>
        <v>35.024732774214769</v>
      </c>
      <c r="H250" s="321">
        <v>2918.8780000000002</v>
      </c>
      <c r="I250" s="299">
        <v>2918.8780000000002</v>
      </c>
      <c r="J250" s="299">
        <v>1896.549</v>
      </c>
      <c r="K250" s="136">
        <f>100-J250/I250*100</f>
        <v>35.024725254018847</v>
      </c>
      <c r="L250" s="321">
        <v>121.622</v>
      </c>
      <c r="M250" s="299">
        <v>121.622</v>
      </c>
      <c r="N250" s="299">
        <v>79.024000000000001</v>
      </c>
      <c r="O250" s="163">
        <f t="shared" si="294"/>
        <v>35.024913255825425</v>
      </c>
      <c r="P250" s="321">
        <v>0</v>
      </c>
      <c r="Q250" s="299">
        <v>0</v>
      </c>
      <c r="R250" s="299">
        <v>0</v>
      </c>
      <c r="S250" s="136">
        <v>0</v>
      </c>
      <c r="T250" s="322">
        <v>0</v>
      </c>
      <c r="U250" s="299">
        <v>0</v>
      </c>
      <c r="V250" s="136">
        <v>0</v>
      </c>
    </row>
    <row r="251" spans="1:22" ht="52.5" thickBot="1" x14ac:dyDescent="0.4">
      <c r="A251" s="112" t="s">
        <v>305</v>
      </c>
      <c r="B251" s="130" t="s">
        <v>306</v>
      </c>
      <c r="C251" s="140" t="s">
        <v>297</v>
      </c>
      <c r="D251" s="143">
        <f t="shared" si="295"/>
        <v>25833.49</v>
      </c>
      <c r="E251" s="141">
        <f>I251+M251+Q251</f>
        <v>25833.49</v>
      </c>
      <c r="F251" s="141">
        <f>J251+N251+R251</f>
        <v>12458.035999999998</v>
      </c>
      <c r="G251" s="131">
        <f t="shared" si="298"/>
        <v>51.775636973556431</v>
      </c>
      <c r="H251" s="141">
        <f>H252+H253+H254</f>
        <v>15397.092000000001</v>
      </c>
      <c r="I251" s="141">
        <f>I252+I253+I254</f>
        <v>15397.092000000001</v>
      </c>
      <c r="J251" s="141">
        <f>J252+J253+J254</f>
        <v>9324.8719999999994</v>
      </c>
      <c r="K251" s="131">
        <f>100-J251/I251*100</f>
        <v>39.437447019216364</v>
      </c>
      <c r="L251" s="141">
        <f>L252+L253+L254</f>
        <v>9607.4080000000013</v>
      </c>
      <c r="M251" s="141">
        <f>M252+M253+M254</f>
        <v>9607.4080000000013</v>
      </c>
      <c r="N251" s="141">
        <f>N252+N253+N254</f>
        <v>2814.7799999999997</v>
      </c>
      <c r="O251" s="161">
        <f>100-N251/M251*100</f>
        <v>70.701983302884614</v>
      </c>
      <c r="P251" s="141">
        <f>P252+P253+P254</f>
        <v>828.99</v>
      </c>
      <c r="Q251" s="141">
        <f>Q252+Q253+Q254</f>
        <v>828.99</v>
      </c>
      <c r="R251" s="141">
        <f>R252+R253+R254</f>
        <v>318.38400000000001</v>
      </c>
      <c r="S251" s="131">
        <f>100-R251/Q251*100</f>
        <v>61.593746607317335</v>
      </c>
      <c r="T251" s="142">
        <v>0</v>
      </c>
      <c r="U251" s="141">
        <v>0</v>
      </c>
      <c r="V251" s="131">
        <v>0</v>
      </c>
    </row>
    <row r="252" spans="1:22" ht="130" x14ac:dyDescent="0.35">
      <c r="A252" s="71" t="s">
        <v>55</v>
      </c>
      <c r="B252" s="162" t="s">
        <v>307</v>
      </c>
      <c r="C252" s="144" t="s">
        <v>297</v>
      </c>
      <c r="D252" s="33">
        <f t="shared" si="295"/>
        <v>19988.87</v>
      </c>
      <c r="E252" s="31">
        <f t="shared" ref="E252:E254" si="299">I252+M252+Q252</f>
        <v>19988.87</v>
      </c>
      <c r="F252" s="31">
        <f t="shared" ref="F252:F254" si="300">J252+N252+R252</f>
        <v>12105.77</v>
      </c>
      <c r="G252" s="19">
        <f t="shared" si="298"/>
        <v>39.43744693922168</v>
      </c>
      <c r="H252" s="33">
        <v>15397.092000000001</v>
      </c>
      <c r="I252" s="31">
        <v>15397.092000000001</v>
      </c>
      <c r="J252" s="31">
        <v>9324.8719999999994</v>
      </c>
      <c r="K252" s="19">
        <f>100-J252/I252*100</f>
        <v>39.437447019216364</v>
      </c>
      <c r="L252" s="33">
        <v>4092.9079999999999</v>
      </c>
      <c r="M252" s="31">
        <v>4092.9079999999999</v>
      </c>
      <c r="N252" s="31">
        <v>2478.77</v>
      </c>
      <c r="O252" s="163">
        <f t="shared" si="294"/>
        <v>39.437436658727734</v>
      </c>
      <c r="P252" s="33">
        <v>498.87</v>
      </c>
      <c r="Q252" s="31">
        <v>498.87</v>
      </c>
      <c r="R252" s="31">
        <v>302.12799999999999</v>
      </c>
      <c r="S252" s="19">
        <f t="shared" ref="S252:S253" si="301">100-R252/Q252*100</f>
        <v>39.437528815122178</v>
      </c>
      <c r="T252" s="32">
        <v>0</v>
      </c>
      <c r="U252" s="31">
        <v>0</v>
      </c>
      <c r="V252" s="19">
        <v>0</v>
      </c>
    </row>
    <row r="253" spans="1:22" ht="208" x14ac:dyDescent="0.35">
      <c r="A253" s="119" t="s">
        <v>57</v>
      </c>
      <c r="B253" s="157" t="s">
        <v>308</v>
      </c>
      <c r="C253" s="18" t="s">
        <v>297</v>
      </c>
      <c r="D253" s="12">
        <f t="shared" si="295"/>
        <v>4769.92</v>
      </c>
      <c r="E253" s="13">
        <f t="shared" si="299"/>
        <v>4769.92</v>
      </c>
      <c r="F253" s="13">
        <f t="shared" si="300"/>
        <v>352.26599999999996</v>
      </c>
      <c r="G253" s="14">
        <f t="shared" si="298"/>
        <v>92.614844693412053</v>
      </c>
      <c r="H253" s="12">
        <v>0</v>
      </c>
      <c r="I253" s="13">
        <v>0</v>
      </c>
      <c r="J253" s="13">
        <v>0</v>
      </c>
      <c r="K253" s="14">
        <v>0</v>
      </c>
      <c r="L253" s="12">
        <v>4549.8</v>
      </c>
      <c r="M253" s="13">
        <v>4549.8</v>
      </c>
      <c r="N253" s="13">
        <v>336.01</v>
      </c>
      <c r="O253" s="160">
        <f t="shared" si="294"/>
        <v>92.614840212756604</v>
      </c>
      <c r="P253" s="12">
        <v>220.12</v>
      </c>
      <c r="Q253" s="13">
        <v>220.12</v>
      </c>
      <c r="R253" s="13">
        <v>16.256</v>
      </c>
      <c r="S253" s="14">
        <f t="shared" si="301"/>
        <v>92.614937306923494</v>
      </c>
      <c r="T253" s="16">
        <v>0</v>
      </c>
      <c r="U253" s="13">
        <v>0</v>
      </c>
      <c r="V253" s="14">
        <v>0</v>
      </c>
    </row>
    <row r="254" spans="1:22" ht="169" x14ac:dyDescent="0.35">
      <c r="A254" s="119" t="s">
        <v>59</v>
      </c>
      <c r="B254" s="157" t="s">
        <v>309</v>
      </c>
      <c r="C254" s="18" t="s">
        <v>297</v>
      </c>
      <c r="D254" s="12">
        <f t="shared" si="295"/>
        <v>1074.7</v>
      </c>
      <c r="E254" s="13">
        <f t="shared" si="299"/>
        <v>1074.7</v>
      </c>
      <c r="F254" s="13">
        <f t="shared" si="300"/>
        <v>0</v>
      </c>
      <c r="G254" s="14">
        <f t="shared" si="298"/>
        <v>100</v>
      </c>
      <c r="H254" s="12">
        <v>0</v>
      </c>
      <c r="I254" s="13">
        <v>0</v>
      </c>
      <c r="J254" s="13">
        <v>0</v>
      </c>
      <c r="K254" s="14">
        <v>0</v>
      </c>
      <c r="L254" s="12">
        <v>964.7</v>
      </c>
      <c r="M254" s="13">
        <v>964.7</v>
      </c>
      <c r="N254" s="13">
        <v>0</v>
      </c>
      <c r="O254" s="160">
        <f>100-N254/M254*100</f>
        <v>100</v>
      </c>
      <c r="P254" s="12">
        <v>110</v>
      </c>
      <c r="Q254" s="13">
        <v>110</v>
      </c>
      <c r="R254" s="13">
        <v>0</v>
      </c>
      <c r="S254" s="14">
        <f>100-R254/Q254*100</f>
        <v>100</v>
      </c>
      <c r="T254" s="16">
        <v>0</v>
      </c>
      <c r="U254" s="13">
        <v>0</v>
      </c>
      <c r="V254" s="14">
        <v>0</v>
      </c>
    </row>
    <row r="255" spans="1:22" ht="39" x14ac:dyDescent="0.35">
      <c r="A255" s="119" t="s">
        <v>310</v>
      </c>
      <c r="B255" s="1" t="s">
        <v>311</v>
      </c>
      <c r="C255" s="139" t="s">
        <v>297</v>
      </c>
      <c r="D255" s="7">
        <f>H255+L255+P255</f>
        <v>12180.424000000001</v>
      </c>
      <c r="E255" s="4">
        <f t="shared" ref="E255:F258" si="302">I255+M255+Q255</f>
        <v>12180.424000000001</v>
      </c>
      <c r="F255" s="4">
        <f t="shared" si="302"/>
        <v>8763.23</v>
      </c>
      <c r="G255" s="6">
        <f t="shared" si="298"/>
        <v>28.054803346747221</v>
      </c>
      <c r="H255" s="7">
        <v>0</v>
      </c>
      <c r="I255" s="4">
        <f>I256</f>
        <v>0</v>
      </c>
      <c r="J255" s="4">
        <f>J256</f>
        <v>0</v>
      </c>
      <c r="K255" s="6">
        <v>0</v>
      </c>
      <c r="L255" s="4">
        <f>L256+L257</f>
        <v>10869.1</v>
      </c>
      <c r="M255" s="4">
        <f>M256+M257</f>
        <v>10869.1</v>
      </c>
      <c r="N255" s="4">
        <f>N256+N257</f>
        <v>8751.9570000000003</v>
      </c>
      <c r="O255" s="166">
        <f t="shared" si="294"/>
        <v>19.478549281909267</v>
      </c>
      <c r="P255" s="4">
        <f>P256+P257</f>
        <v>1311.3240000000001</v>
      </c>
      <c r="Q255" s="4">
        <f>Q256+Q257</f>
        <v>1311.3240000000001</v>
      </c>
      <c r="R255" s="4">
        <f>R256+R257</f>
        <v>11.273</v>
      </c>
      <c r="S255" s="6">
        <f>100-R255/Q255*100</f>
        <v>99.140334501618213</v>
      </c>
      <c r="T255" s="5">
        <v>0</v>
      </c>
      <c r="U255" s="4">
        <v>0</v>
      </c>
      <c r="V255" s="6">
        <v>0</v>
      </c>
    </row>
    <row r="256" spans="1:22" ht="268.5" customHeight="1" thickBot="1" x14ac:dyDescent="0.4">
      <c r="A256" s="112" t="s">
        <v>164</v>
      </c>
      <c r="B256" s="89" t="s">
        <v>312</v>
      </c>
      <c r="C256" s="146" t="s">
        <v>297</v>
      </c>
      <c r="D256" s="113">
        <f t="shared" si="295"/>
        <v>10883.1</v>
      </c>
      <c r="E256" s="78">
        <f t="shared" si="302"/>
        <v>10883.1</v>
      </c>
      <c r="F256" s="78">
        <f t="shared" si="302"/>
        <v>8763.23</v>
      </c>
      <c r="G256" s="93">
        <f t="shared" si="298"/>
        <v>19.478549310398691</v>
      </c>
      <c r="H256" s="113">
        <v>0</v>
      </c>
      <c r="I256" s="78">
        <v>0</v>
      </c>
      <c r="J256" s="78">
        <v>0</v>
      </c>
      <c r="K256" s="93">
        <v>0</v>
      </c>
      <c r="L256" s="113">
        <v>10869.1</v>
      </c>
      <c r="M256" s="78">
        <v>10869.1</v>
      </c>
      <c r="N256" s="78">
        <v>8751.9570000000003</v>
      </c>
      <c r="O256" s="164">
        <f>100-N256/M256*100</f>
        <v>19.478549281909267</v>
      </c>
      <c r="P256" s="113">
        <v>14</v>
      </c>
      <c r="Q256" s="78">
        <v>14</v>
      </c>
      <c r="R256" s="78">
        <v>11.273</v>
      </c>
      <c r="S256" s="93">
        <f>100-R256/Q256*100</f>
        <v>19.478571428571428</v>
      </c>
      <c r="T256" s="114">
        <v>0</v>
      </c>
      <c r="U256" s="78">
        <v>0</v>
      </c>
      <c r="V256" s="93">
        <v>0</v>
      </c>
    </row>
    <row r="257" spans="1:22" ht="103.5" customHeight="1" x14ac:dyDescent="0.35">
      <c r="A257" s="71" t="s">
        <v>171</v>
      </c>
      <c r="B257" s="28" t="s">
        <v>693</v>
      </c>
      <c r="C257" s="144" t="s">
        <v>297</v>
      </c>
      <c r="D257" s="33">
        <f t="shared" si="295"/>
        <v>1297.3240000000001</v>
      </c>
      <c r="E257" s="31">
        <f t="shared" si="302"/>
        <v>1297.3240000000001</v>
      </c>
      <c r="F257" s="31">
        <f t="shared" si="302"/>
        <v>0</v>
      </c>
      <c r="G257" s="19">
        <f t="shared" si="298"/>
        <v>100</v>
      </c>
      <c r="H257" s="32">
        <v>0</v>
      </c>
      <c r="I257" s="31">
        <v>0</v>
      </c>
      <c r="J257" s="31">
        <v>0</v>
      </c>
      <c r="K257" s="19">
        <v>0</v>
      </c>
      <c r="L257" s="32">
        <v>0</v>
      </c>
      <c r="M257" s="31">
        <v>0</v>
      </c>
      <c r="N257" s="31">
        <v>0</v>
      </c>
      <c r="O257" s="159">
        <v>0</v>
      </c>
      <c r="P257" s="32">
        <v>1297.3240000000001</v>
      </c>
      <c r="Q257" s="31">
        <v>1297.3240000000001</v>
      </c>
      <c r="R257" s="31">
        <v>0</v>
      </c>
      <c r="S257" s="19">
        <f>100-R257/Q257*100</f>
        <v>100</v>
      </c>
      <c r="T257" s="32">
        <v>0</v>
      </c>
      <c r="U257" s="31">
        <v>0</v>
      </c>
      <c r="V257" s="19">
        <v>0</v>
      </c>
    </row>
    <row r="258" spans="1:22" ht="65" x14ac:dyDescent="0.35">
      <c r="A258" s="71" t="s">
        <v>313</v>
      </c>
      <c r="B258" s="72" t="s">
        <v>314</v>
      </c>
      <c r="C258" s="138" t="s">
        <v>297</v>
      </c>
      <c r="D258" s="33">
        <f>H258+L258+P258</f>
        <v>1159684.7390000001</v>
      </c>
      <c r="E258" s="74">
        <f t="shared" si="302"/>
        <v>1159684.7390000001</v>
      </c>
      <c r="F258" s="74">
        <f t="shared" si="302"/>
        <v>630229.75300000003</v>
      </c>
      <c r="G258" s="17">
        <f t="shared" si="298"/>
        <v>45.655079194760361</v>
      </c>
      <c r="H258" s="74">
        <f>H259+H260+H261+H262+H263+H264+H265+H266+H267+H268</f>
        <v>73134.747999999992</v>
      </c>
      <c r="I258" s="74">
        <f>I259+I260+I261+I262+I263+I264+I265+I266+I267+I268</f>
        <v>73134.747999999992</v>
      </c>
      <c r="J258" s="74">
        <f>J259+J260+J261+J262+J263+J264+J265+J266+J267+J268</f>
        <v>48957.027000000002</v>
      </c>
      <c r="K258" s="17">
        <f>100-J258/I258*100</f>
        <v>33.059143103904574</v>
      </c>
      <c r="L258" s="74">
        <f>L259+L260+L261+L262+L263+L264+L265+L266+L267+L268</f>
        <v>750689.35200000007</v>
      </c>
      <c r="M258" s="74">
        <f>M259+M260+M261+M262+M263+M264+M265+M266+M267+M268</f>
        <v>750689.35200000007</v>
      </c>
      <c r="N258" s="74">
        <f>N259+N260+N261+N262+N263+N264+N265+N266+N267+N268</f>
        <v>432193.70299999998</v>
      </c>
      <c r="O258" s="165">
        <f>100-N258/M258*100</f>
        <v>42.427090267293423</v>
      </c>
      <c r="P258" s="74">
        <f>P259+P260+P261+P262+P263+P264+P265+P266+P267+P268+P269</f>
        <v>335860.63900000002</v>
      </c>
      <c r="Q258" s="74">
        <f t="shared" ref="Q258:R258" si="303">Q259+Q260+Q261+Q262+Q263+Q264+Q265+Q266+Q267+Q268+Q269</f>
        <v>335860.63900000002</v>
      </c>
      <c r="R258" s="74">
        <f t="shared" si="303"/>
        <v>149079.02299999999</v>
      </c>
      <c r="S258" s="17">
        <f>100-R258/Q258*100</f>
        <v>55.612832916690792</v>
      </c>
      <c r="T258" s="75">
        <v>0</v>
      </c>
      <c r="U258" s="74">
        <v>0</v>
      </c>
      <c r="V258" s="17">
        <v>0</v>
      </c>
    </row>
    <row r="259" spans="1:22" ht="309" customHeight="1" x14ac:dyDescent="0.35">
      <c r="A259" s="119" t="s">
        <v>281</v>
      </c>
      <c r="B259" s="10" t="s">
        <v>315</v>
      </c>
      <c r="C259" s="18" t="s">
        <v>297</v>
      </c>
      <c r="D259" s="12">
        <f t="shared" si="295"/>
        <v>253663.7</v>
      </c>
      <c r="E259" s="13">
        <f>I259+M259+Q259</f>
        <v>253663.7</v>
      </c>
      <c r="F259" s="13">
        <f t="shared" ref="F259:F269" si="304">J259+N259+R259</f>
        <v>139749.342</v>
      </c>
      <c r="G259" s="14">
        <f t="shared" si="298"/>
        <v>44.907630851398913</v>
      </c>
      <c r="H259" s="12">
        <v>0</v>
      </c>
      <c r="I259" s="13">
        <v>0</v>
      </c>
      <c r="J259" s="13">
        <v>0</v>
      </c>
      <c r="K259" s="14">
        <v>0</v>
      </c>
      <c r="L259" s="12">
        <v>253663.7</v>
      </c>
      <c r="M259" s="13">
        <v>253663.7</v>
      </c>
      <c r="N259" s="13">
        <v>139749.342</v>
      </c>
      <c r="O259" s="158">
        <f t="shared" ref="O259" si="305">100-N259/M259*100</f>
        <v>44.907630851398913</v>
      </c>
      <c r="P259" s="12">
        <v>0</v>
      </c>
      <c r="Q259" s="13">
        <v>0</v>
      </c>
      <c r="R259" s="13">
        <v>0</v>
      </c>
      <c r="S259" s="14">
        <v>0</v>
      </c>
      <c r="T259" s="16">
        <v>0</v>
      </c>
      <c r="U259" s="13">
        <v>0</v>
      </c>
      <c r="V259" s="14">
        <v>0</v>
      </c>
    </row>
    <row r="260" spans="1:22" ht="345.75" customHeight="1" thickBot="1" x14ac:dyDescent="0.4">
      <c r="A260" s="112" t="s">
        <v>325</v>
      </c>
      <c r="B260" s="89" t="s">
        <v>316</v>
      </c>
      <c r="C260" s="146" t="s">
        <v>297</v>
      </c>
      <c r="D260" s="113">
        <f t="shared" ref="D260:D298" si="306">H260+L260+P260</f>
        <v>11110.4</v>
      </c>
      <c r="E260" s="78">
        <f t="shared" ref="E260:E269" si="307">I260+M260+Q260</f>
        <v>11110.4</v>
      </c>
      <c r="F260" s="78">
        <f t="shared" si="304"/>
        <v>7800</v>
      </c>
      <c r="G260" s="93">
        <f t="shared" si="298"/>
        <v>29.795506912442391</v>
      </c>
      <c r="H260" s="113">
        <v>0</v>
      </c>
      <c r="I260" s="78">
        <v>0</v>
      </c>
      <c r="J260" s="78">
        <v>0</v>
      </c>
      <c r="K260" s="93">
        <v>0</v>
      </c>
      <c r="L260" s="113">
        <v>11110.4</v>
      </c>
      <c r="M260" s="78">
        <v>11110.4</v>
      </c>
      <c r="N260" s="78">
        <v>7800</v>
      </c>
      <c r="O260" s="164">
        <f>100-N260/M260*100</f>
        <v>29.795506912442391</v>
      </c>
      <c r="P260" s="113">
        <v>0</v>
      </c>
      <c r="Q260" s="78">
        <v>0</v>
      </c>
      <c r="R260" s="78">
        <v>0</v>
      </c>
      <c r="S260" s="93">
        <v>0</v>
      </c>
      <c r="T260" s="114">
        <v>0</v>
      </c>
      <c r="U260" s="78">
        <v>0</v>
      </c>
      <c r="V260" s="93">
        <v>0</v>
      </c>
    </row>
    <row r="261" spans="1:22" ht="260.25" customHeight="1" x14ac:dyDescent="0.35">
      <c r="A261" s="71" t="s">
        <v>326</v>
      </c>
      <c r="B261" s="28" t="s">
        <v>317</v>
      </c>
      <c r="C261" s="144" t="s">
        <v>297</v>
      </c>
      <c r="D261" s="33">
        <f t="shared" si="306"/>
        <v>467465.7</v>
      </c>
      <c r="E261" s="31">
        <f t="shared" si="307"/>
        <v>467465.7</v>
      </c>
      <c r="F261" s="31">
        <f t="shared" si="304"/>
        <v>274832.89399999997</v>
      </c>
      <c r="G261" s="19">
        <f t="shared" si="298"/>
        <v>41.207901670646642</v>
      </c>
      <c r="H261" s="33">
        <v>0</v>
      </c>
      <c r="I261" s="31">
        <v>0</v>
      </c>
      <c r="J261" s="31">
        <v>0</v>
      </c>
      <c r="K261" s="19">
        <v>0</v>
      </c>
      <c r="L261" s="33">
        <v>467465.7</v>
      </c>
      <c r="M261" s="31">
        <v>467465.7</v>
      </c>
      <c r="N261" s="31">
        <v>274832.89399999997</v>
      </c>
      <c r="O261" s="159">
        <f>100-N261/M261*100</f>
        <v>41.207901670646642</v>
      </c>
      <c r="P261" s="33">
        <v>0</v>
      </c>
      <c r="Q261" s="31">
        <v>0</v>
      </c>
      <c r="R261" s="31">
        <v>0</v>
      </c>
      <c r="S261" s="19">
        <v>0</v>
      </c>
      <c r="T261" s="32">
        <v>0</v>
      </c>
      <c r="U261" s="31">
        <v>0</v>
      </c>
      <c r="V261" s="19">
        <v>0</v>
      </c>
    </row>
    <row r="262" spans="1:22" ht="81.5" customHeight="1" x14ac:dyDescent="0.35">
      <c r="A262" s="119" t="s">
        <v>327</v>
      </c>
      <c r="B262" s="10" t="s">
        <v>318</v>
      </c>
      <c r="C262" s="18" t="s">
        <v>297</v>
      </c>
      <c r="D262" s="12">
        <f t="shared" si="306"/>
        <v>328410.07900000003</v>
      </c>
      <c r="E262" s="13">
        <f t="shared" si="307"/>
        <v>328410.07900000003</v>
      </c>
      <c r="F262" s="13">
        <f t="shared" si="304"/>
        <v>146763.94500000001</v>
      </c>
      <c r="G262" s="14">
        <f t="shared" si="298"/>
        <v>55.310767121736234</v>
      </c>
      <c r="H262" s="12">
        <v>0</v>
      </c>
      <c r="I262" s="13">
        <v>0</v>
      </c>
      <c r="J262" s="13">
        <v>0</v>
      </c>
      <c r="K262" s="14">
        <v>0</v>
      </c>
      <c r="L262" s="12">
        <v>0</v>
      </c>
      <c r="M262" s="13">
        <v>0</v>
      </c>
      <c r="N262" s="13">
        <v>0</v>
      </c>
      <c r="O262" s="158">
        <v>0</v>
      </c>
      <c r="P262" s="123">
        <v>328410.07900000003</v>
      </c>
      <c r="Q262" s="13">
        <v>328410.07900000003</v>
      </c>
      <c r="R262" s="13">
        <v>146763.94500000001</v>
      </c>
      <c r="S262" s="14">
        <f>100-R262/Q262*100</f>
        <v>55.310767121736234</v>
      </c>
      <c r="T262" s="16">
        <v>0</v>
      </c>
      <c r="U262" s="13">
        <v>0</v>
      </c>
      <c r="V262" s="14">
        <v>0</v>
      </c>
    </row>
    <row r="263" spans="1:22" ht="255.5" customHeight="1" x14ac:dyDescent="0.35">
      <c r="A263" s="119" t="s">
        <v>328</v>
      </c>
      <c r="B263" s="10" t="s">
        <v>319</v>
      </c>
      <c r="C263" s="18" t="s">
        <v>297</v>
      </c>
      <c r="D263" s="12">
        <f t="shared" si="306"/>
        <v>1499.3</v>
      </c>
      <c r="E263" s="13">
        <f t="shared" si="307"/>
        <v>1499.3</v>
      </c>
      <c r="F263" s="13">
        <f t="shared" si="304"/>
        <v>827.23500000000001</v>
      </c>
      <c r="G263" s="14">
        <f t="shared" si="298"/>
        <v>44.825251784165943</v>
      </c>
      <c r="H263" s="12">
        <v>0</v>
      </c>
      <c r="I263" s="13">
        <v>0</v>
      </c>
      <c r="J263" s="13">
        <v>0</v>
      </c>
      <c r="K263" s="14">
        <v>0</v>
      </c>
      <c r="L263" s="12">
        <v>1499.3</v>
      </c>
      <c r="M263" s="13">
        <v>1499.3</v>
      </c>
      <c r="N263" s="13">
        <v>827.23500000000001</v>
      </c>
      <c r="O263" s="158">
        <f>100-N263/M263*100</f>
        <v>44.825251784165943</v>
      </c>
      <c r="P263" s="12">
        <v>0</v>
      </c>
      <c r="Q263" s="13">
        <v>0</v>
      </c>
      <c r="R263" s="13">
        <v>0</v>
      </c>
      <c r="S263" s="14">
        <v>0</v>
      </c>
      <c r="T263" s="16">
        <v>0</v>
      </c>
      <c r="U263" s="13">
        <v>0</v>
      </c>
      <c r="V263" s="14">
        <v>0</v>
      </c>
    </row>
    <row r="264" spans="1:22" ht="122" customHeight="1" thickBot="1" x14ac:dyDescent="0.4">
      <c r="A264" s="112" t="s">
        <v>329</v>
      </c>
      <c r="B264" s="89" t="s">
        <v>320</v>
      </c>
      <c r="C264" s="146" t="s">
        <v>297</v>
      </c>
      <c r="D264" s="113">
        <f t="shared" si="306"/>
        <v>2053.46</v>
      </c>
      <c r="E264" s="78">
        <f t="shared" si="307"/>
        <v>2053.46</v>
      </c>
      <c r="F264" s="78">
        <f t="shared" si="304"/>
        <v>1.9379999999999999</v>
      </c>
      <c r="G264" s="93">
        <f t="shared" si="298"/>
        <v>99.905622705092867</v>
      </c>
      <c r="H264" s="113">
        <v>0</v>
      </c>
      <c r="I264" s="78">
        <v>0</v>
      </c>
      <c r="J264" s="78">
        <v>0</v>
      </c>
      <c r="K264" s="93">
        <v>0</v>
      </c>
      <c r="L264" s="113">
        <v>0</v>
      </c>
      <c r="M264" s="78">
        <v>0</v>
      </c>
      <c r="N264" s="78">
        <v>0</v>
      </c>
      <c r="O264" s="164">
        <v>0</v>
      </c>
      <c r="P264" s="113">
        <v>2053.46</v>
      </c>
      <c r="Q264" s="78">
        <v>2053.46</v>
      </c>
      <c r="R264" s="78">
        <v>1.9379999999999999</v>
      </c>
      <c r="S264" s="93">
        <f>100-R264/Q264*100</f>
        <v>99.905622705092867</v>
      </c>
      <c r="T264" s="114">
        <v>0</v>
      </c>
      <c r="U264" s="78">
        <v>0</v>
      </c>
      <c r="V264" s="93">
        <v>0</v>
      </c>
    </row>
    <row r="265" spans="1:22" ht="233.5" customHeight="1" x14ac:dyDescent="0.35">
      <c r="A265" s="71" t="s">
        <v>330</v>
      </c>
      <c r="B265" s="28" t="s">
        <v>321</v>
      </c>
      <c r="C265" s="144" t="s">
        <v>297</v>
      </c>
      <c r="D265" s="33">
        <f t="shared" si="306"/>
        <v>36294.6</v>
      </c>
      <c r="E265" s="31">
        <f t="shared" si="307"/>
        <v>36294.6</v>
      </c>
      <c r="F265" s="31">
        <f t="shared" si="304"/>
        <v>36294.6</v>
      </c>
      <c r="G265" s="19">
        <f t="shared" si="298"/>
        <v>0</v>
      </c>
      <c r="H265" s="33">
        <v>36294.6</v>
      </c>
      <c r="I265" s="31">
        <v>36294.6</v>
      </c>
      <c r="J265" s="31">
        <v>36294.6</v>
      </c>
      <c r="K265" s="19">
        <f>100-J265/I265*100</f>
        <v>0</v>
      </c>
      <c r="L265" s="33">
        <v>0</v>
      </c>
      <c r="M265" s="31">
        <v>0</v>
      </c>
      <c r="N265" s="31">
        <v>0</v>
      </c>
      <c r="O265" s="159">
        <v>0</v>
      </c>
      <c r="P265" s="33">
        <v>0</v>
      </c>
      <c r="Q265" s="31">
        <v>0</v>
      </c>
      <c r="R265" s="31">
        <v>0</v>
      </c>
      <c r="S265" s="19">
        <v>0</v>
      </c>
      <c r="T265" s="32">
        <v>0</v>
      </c>
      <c r="U265" s="31">
        <v>0</v>
      </c>
      <c r="V265" s="19">
        <v>0</v>
      </c>
    </row>
    <row r="266" spans="1:22" ht="143" x14ac:dyDescent="0.35">
      <c r="A266" s="119" t="s">
        <v>331</v>
      </c>
      <c r="B266" s="10" t="s">
        <v>322</v>
      </c>
      <c r="C266" s="18" t="s">
        <v>297</v>
      </c>
      <c r="D266" s="12">
        <f t="shared" si="306"/>
        <v>5150.6000000000004</v>
      </c>
      <c r="E266" s="13">
        <f t="shared" si="307"/>
        <v>5150.6000000000004</v>
      </c>
      <c r="F266" s="13">
        <f t="shared" si="304"/>
        <v>1793.1379999999999</v>
      </c>
      <c r="G266" s="14">
        <f t="shared" si="298"/>
        <v>65.18584242612512</v>
      </c>
      <c r="H266" s="12">
        <v>0</v>
      </c>
      <c r="I266" s="13">
        <v>0</v>
      </c>
      <c r="J266" s="13">
        <v>0</v>
      </c>
      <c r="K266" s="14">
        <v>0</v>
      </c>
      <c r="L266" s="12">
        <v>2280.6</v>
      </c>
      <c r="M266" s="13">
        <v>2280.6</v>
      </c>
      <c r="N266" s="13">
        <v>741.57</v>
      </c>
      <c r="O266" s="158">
        <f>100-N266/M266*100</f>
        <v>67.483556958695075</v>
      </c>
      <c r="P266" s="12">
        <v>2870</v>
      </c>
      <c r="Q266" s="13">
        <v>2870</v>
      </c>
      <c r="R266" s="13">
        <v>1051.568</v>
      </c>
      <c r="S266" s="14">
        <f>100-R266/Q266*100</f>
        <v>63.36</v>
      </c>
      <c r="T266" s="16">
        <v>0</v>
      </c>
      <c r="U266" s="13">
        <v>0</v>
      </c>
      <c r="V266" s="14">
        <v>0</v>
      </c>
    </row>
    <row r="267" spans="1:22" ht="132.75" customHeight="1" x14ac:dyDescent="0.35">
      <c r="A267" s="71" t="s">
        <v>332</v>
      </c>
      <c r="B267" s="28" t="s">
        <v>323</v>
      </c>
      <c r="C267" s="144" t="s">
        <v>297</v>
      </c>
      <c r="D267" s="33">
        <f>L267+P267</f>
        <v>5188.7</v>
      </c>
      <c r="E267" s="31">
        <f t="shared" si="307"/>
        <v>5188.7</v>
      </c>
      <c r="F267" s="31">
        <f t="shared" si="304"/>
        <v>5188.7</v>
      </c>
      <c r="G267" s="19">
        <f t="shared" si="298"/>
        <v>0</v>
      </c>
      <c r="H267" s="33">
        <v>0</v>
      </c>
      <c r="I267" s="31">
        <v>0</v>
      </c>
      <c r="J267" s="31">
        <v>0</v>
      </c>
      <c r="K267" s="19">
        <v>0</v>
      </c>
      <c r="L267" s="33">
        <v>4876.7</v>
      </c>
      <c r="M267" s="31">
        <v>4876.7</v>
      </c>
      <c r="N267" s="31">
        <v>4876.7</v>
      </c>
      <c r="O267" s="159">
        <f>100-N267/M267*100</f>
        <v>0</v>
      </c>
      <c r="P267" s="33">
        <v>312</v>
      </c>
      <c r="Q267" s="31">
        <v>312</v>
      </c>
      <c r="R267" s="31">
        <v>312</v>
      </c>
      <c r="S267" s="19">
        <f>100-R267/Q267*100</f>
        <v>0</v>
      </c>
      <c r="T267" s="32">
        <v>0</v>
      </c>
      <c r="U267" s="31">
        <v>0</v>
      </c>
      <c r="V267" s="19">
        <v>0</v>
      </c>
    </row>
    <row r="268" spans="1:22" ht="130" x14ac:dyDescent="0.35">
      <c r="A268" s="119" t="s">
        <v>333</v>
      </c>
      <c r="B268" s="10" t="s">
        <v>324</v>
      </c>
      <c r="C268" s="18" t="s">
        <v>297</v>
      </c>
      <c r="D268" s="12">
        <f t="shared" si="306"/>
        <v>47430.7</v>
      </c>
      <c r="E268" s="13">
        <f t="shared" si="307"/>
        <v>47430.7</v>
      </c>
      <c r="F268" s="13">
        <f t="shared" si="304"/>
        <v>16302.534</v>
      </c>
      <c r="G268" s="14">
        <f t="shared" ref="G268:G299" si="308">100-F268/E268*100</f>
        <v>65.628729915434519</v>
      </c>
      <c r="H268" s="12">
        <v>36840.148000000001</v>
      </c>
      <c r="I268" s="13">
        <v>36840.148000000001</v>
      </c>
      <c r="J268" s="13">
        <v>12662.427</v>
      </c>
      <c r="K268" s="14">
        <f>100-J268/I268*100</f>
        <v>65.62872928740677</v>
      </c>
      <c r="L268" s="12">
        <v>9792.9519999999993</v>
      </c>
      <c r="M268" s="13">
        <v>9792.9519999999993</v>
      </c>
      <c r="N268" s="13">
        <v>3365.962</v>
      </c>
      <c r="O268" s="158">
        <f>100-N268/M268*100</f>
        <v>65.628729723172341</v>
      </c>
      <c r="P268" s="12">
        <v>797.6</v>
      </c>
      <c r="Q268" s="13">
        <v>797.6</v>
      </c>
      <c r="R268" s="13">
        <v>274.14499999999998</v>
      </c>
      <c r="S268" s="14">
        <f t="shared" ref="S268:S287" si="309">100-R268/Q268*100</f>
        <v>65.62876128385156</v>
      </c>
      <c r="T268" s="16">
        <v>0</v>
      </c>
      <c r="U268" s="13">
        <v>0</v>
      </c>
      <c r="V268" s="14">
        <v>0</v>
      </c>
    </row>
    <row r="269" spans="1:22" ht="117.5" thickBot="1" x14ac:dyDescent="0.4">
      <c r="A269" s="112" t="s">
        <v>694</v>
      </c>
      <c r="B269" s="89" t="s">
        <v>695</v>
      </c>
      <c r="C269" s="146" t="s">
        <v>297</v>
      </c>
      <c r="D269" s="113">
        <f t="shared" si="306"/>
        <v>1417.5</v>
      </c>
      <c r="E269" s="78">
        <f t="shared" si="307"/>
        <v>1417.5</v>
      </c>
      <c r="F269" s="78">
        <f t="shared" si="304"/>
        <v>675.42700000000002</v>
      </c>
      <c r="G269" s="93">
        <f t="shared" si="308"/>
        <v>52.350828924162258</v>
      </c>
      <c r="H269" s="113">
        <v>0</v>
      </c>
      <c r="I269" s="78">
        <v>0</v>
      </c>
      <c r="J269" s="78">
        <v>0</v>
      </c>
      <c r="K269" s="93">
        <v>0</v>
      </c>
      <c r="L269" s="113">
        <v>0</v>
      </c>
      <c r="M269" s="78">
        <v>0</v>
      </c>
      <c r="N269" s="78">
        <v>0</v>
      </c>
      <c r="O269" s="164"/>
      <c r="P269" s="113">
        <v>1417.5</v>
      </c>
      <c r="Q269" s="78">
        <v>1417.5</v>
      </c>
      <c r="R269" s="78">
        <v>675.42700000000002</v>
      </c>
      <c r="S269" s="93">
        <f t="shared" si="309"/>
        <v>52.350828924162258</v>
      </c>
      <c r="T269" s="114">
        <v>0</v>
      </c>
      <c r="U269" s="78">
        <v>0</v>
      </c>
      <c r="V269" s="93">
        <v>0</v>
      </c>
    </row>
    <row r="270" spans="1:22" ht="91" x14ac:dyDescent="0.35">
      <c r="A270" s="71" t="s">
        <v>334</v>
      </c>
      <c r="B270" s="72" t="s">
        <v>335</v>
      </c>
      <c r="C270" s="138" t="s">
        <v>297</v>
      </c>
      <c r="D270" s="73">
        <f t="shared" si="306"/>
        <v>240822.245</v>
      </c>
      <c r="E270" s="74">
        <f>I270+M270+Q270</f>
        <v>240822.245</v>
      </c>
      <c r="F270" s="74">
        <f>J270+N270+R270</f>
        <v>109800.66</v>
      </c>
      <c r="G270" s="17">
        <f t="shared" si="308"/>
        <v>54.405931229484217</v>
      </c>
      <c r="H270" s="73">
        <v>0</v>
      </c>
      <c r="I270" s="74">
        <f>I271+I272</f>
        <v>0</v>
      </c>
      <c r="J270" s="74">
        <f>J271+J272</f>
        <v>0</v>
      </c>
      <c r="K270" s="17">
        <v>0</v>
      </c>
      <c r="L270" s="73">
        <v>0</v>
      </c>
      <c r="M270" s="74">
        <f>M271+M272</f>
        <v>0</v>
      </c>
      <c r="N270" s="74">
        <f>N271+N272</f>
        <v>0</v>
      </c>
      <c r="O270" s="177">
        <v>0</v>
      </c>
      <c r="P270" s="73">
        <f>P271+P272</f>
        <v>240822.245</v>
      </c>
      <c r="Q270" s="74">
        <f>Q271+Q272</f>
        <v>240822.245</v>
      </c>
      <c r="R270" s="74">
        <f>R271+R272</f>
        <v>109800.66</v>
      </c>
      <c r="S270" s="17">
        <f t="shared" si="309"/>
        <v>54.405931229484217</v>
      </c>
      <c r="T270" s="75">
        <v>0</v>
      </c>
      <c r="U270" s="74">
        <v>0</v>
      </c>
      <c r="V270" s="17">
        <v>0</v>
      </c>
    </row>
    <row r="271" spans="1:22" ht="65" x14ac:dyDescent="0.35">
      <c r="A271" s="119" t="s">
        <v>338</v>
      </c>
      <c r="B271" s="10" t="s">
        <v>336</v>
      </c>
      <c r="C271" s="18" t="s">
        <v>297</v>
      </c>
      <c r="D271" s="12">
        <f t="shared" si="306"/>
        <v>192528.78599999999</v>
      </c>
      <c r="E271" s="13">
        <f t="shared" ref="E271:E272" si="310">I271+M271+Q271</f>
        <v>192528.78599999999</v>
      </c>
      <c r="F271" s="13">
        <f t="shared" ref="F271:F272" si="311">J271+N271+R271</f>
        <v>106618.217</v>
      </c>
      <c r="G271" s="14">
        <f t="shared" si="308"/>
        <v>44.622194314360861</v>
      </c>
      <c r="H271" s="12">
        <v>0</v>
      </c>
      <c r="I271" s="13">
        <v>0</v>
      </c>
      <c r="J271" s="13">
        <v>0</v>
      </c>
      <c r="K271" s="14">
        <v>0</v>
      </c>
      <c r="L271" s="12">
        <v>0</v>
      </c>
      <c r="M271" s="13">
        <v>0</v>
      </c>
      <c r="N271" s="13">
        <v>0</v>
      </c>
      <c r="O271" s="158">
        <v>0</v>
      </c>
      <c r="P271" s="123">
        <v>192528.78599999999</v>
      </c>
      <c r="Q271" s="13">
        <v>192528.78599999999</v>
      </c>
      <c r="R271" s="13">
        <v>106618.217</v>
      </c>
      <c r="S271" s="14">
        <f t="shared" si="309"/>
        <v>44.622194314360861</v>
      </c>
      <c r="T271" s="16">
        <v>0</v>
      </c>
      <c r="U271" s="13">
        <v>0</v>
      </c>
      <c r="V271" s="14">
        <v>0</v>
      </c>
    </row>
    <row r="272" spans="1:22" ht="104" x14ac:dyDescent="0.35">
      <c r="A272" s="71" t="s">
        <v>339</v>
      </c>
      <c r="B272" s="28" t="s">
        <v>337</v>
      </c>
      <c r="C272" s="144" t="s">
        <v>297</v>
      </c>
      <c r="D272" s="33">
        <f t="shared" si="306"/>
        <v>48293.459000000003</v>
      </c>
      <c r="E272" s="31">
        <f t="shared" si="310"/>
        <v>48293.459000000003</v>
      </c>
      <c r="F272" s="31">
        <f t="shared" si="311"/>
        <v>3182.4430000000002</v>
      </c>
      <c r="G272" s="19">
        <f t="shared" si="308"/>
        <v>93.410198677216314</v>
      </c>
      <c r="H272" s="33">
        <v>0</v>
      </c>
      <c r="I272" s="31">
        <v>0</v>
      </c>
      <c r="J272" s="31">
        <v>0</v>
      </c>
      <c r="K272" s="19">
        <v>0</v>
      </c>
      <c r="L272" s="33">
        <v>0</v>
      </c>
      <c r="M272" s="31">
        <v>0</v>
      </c>
      <c r="N272" s="31">
        <v>0</v>
      </c>
      <c r="O272" s="159">
        <v>0</v>
      </c>
      <c r="P272" s="33">
        <v>48293.459000000003</v>
      </c>
      <c r="Q272" s="31">
        <v>48293.459000000003</v>
      </c>
      <c r="R272" s="31">
        <v>3182.4430000000002</v>
      </c>
      <c r="S272" s="19">
        <f t="shared" si="309"/>
        <v>93.410198677216314</v>
      </c>
      <c r="T272" s="32">
        <v>0</v>
      </c>
      <c r="U272" s="31">
        <v>0</v>
      </c>
      <c r="V272" s="19">
        <v>0</v>
      </c>
    </row>
    <row r="273" spans="1:22" ht="65" x14ac:dyDescent="0.35">
      <c r="A273" s="119" t="s">
        <v>340</v>
      </c>
      <c r="B273" s="1" t="s">
        <v>341</v>
      </c>
      <c r="C273" s="139" t="s">
        <v>297</v>
      </c>
      <c r="D273" s="7">
        <f t="shared" si="306"/>
        <v>28216.799999999999</v>
      </c>
      <c r="E273" s="4">
        <f>I273+M273+Q273</f>
        <v>28216.799999999999</v>
      </c>
      <c r="F273" s="4">
        <f>J273+N273+R273</f>
        <v>252.14599999999996</v>
      </c>
      <c r="G273" s="6">
        <f t="shared" si="308"/>
        <v>99.106397607099311</v>
      </c>
      <c r="H273" s="7">
        <v>0</v>
      </c>
      <c r="I273" s="4">
        <f>I274+I275+I276+I277+I278+I279</f>
        <v>0</v>
      </c>
      <c r="J273" s="4">
        <f>J274+J275+J276+J277+J278+J279</f>
        <v>0</v>
      </c>
      <c r="K273" s="6">
        <v>0</v>
      </c>
      <c r="L273" s="7">
        <f>L274+L275+L276+L277+L278+L279</f>
        <v>13711.699999999999</v>
      </c>
      <c r="M273" s="4">
        <f>M274+M275+M276+M277+M278+M279</f>
        <v>13711.699999999999</v>
      </c>
      <c r="N273" s="4">
        <f>N274+N275+N276+N277+N278+N279</f>
        <v>211.55399999999997</v>
      </c>
      <c r="O273" s="166">
        <f>100-N273/M273*100</f>
        <v>98.457127854314194</v>
      </c>
      <c r="P273" s="7">
        <f>P274+P275+P276+P277+P278+P279</f>
        <v>14505.1</v>
      </c>
      <c r="Q273" s="4">
        <f>Q274+Q275+Q276+Q277+Q278+Q279</f>
        <v>14505.1</v>
      </c>
      <c r="R273" s="4">
        <f>R274+R275+R276+R277+R278+R279</f>
        <v>40.591999999999999</v>
      </c>
      <c r="S273" s="6">
        <f t="shared" si="309"/>
        <v>99.720153601147189</v>
      </c>
      <c r="T273" s="5">
        <v>0</v>
      </c>
      <c r="U273" s="4">
        <v>0</v>
      </c>
      <c r="V273" s="6">
        <v>0</v>
      </c>
    </row>
    <row r="274" spans="1:22" ht="65" x14ac:dyDescent="0.35">
      <c r="A274" s="119" t="s">
        <v>348</v>
      </c>
      <c r="B274" s="10" t="s">
        <v>342</v>
      </c>
      <c r="C274" s="18" t="s">
        <v>297</v>
      </c>
      <c r="D274" s="12">
        <f t="shared" si="306"/>
        <v>15877.3</v>
      </c>
      <c r="E274" s="13">
        <f t="shared" ref="E274:E278" si="312">I274+M274+Q274</f>
        <v>15877.3</v>
      </c>
      <c r="F274" s="13">
        <f t="shared" ref="F274:F279" si="313">J274+N274+R274</f>
        <v>240.64599999999999</v>
      </c>
      <c r="G274" s="14">
        <f t="shared" si="308"/>
        <v>98.484339276829189</v>
      </c>
      <c r="H274" s="12">
        <v>0</v>
      </c>
      <c r="I274" s="13">
        <v>0</v>
      </c>
      <c r="J274" s="13">
        <v>0</v>
      </c>
      <c r="K274" s="14">
        <v>0</v>
      </c>
      <c r="L274" s="12">
        <v>13077.3</v>
      </c>
      <c r="M274" s="13">
        <v>13077.3</v>
      </c>
      <c r="N274" s="13">
        <v>200.14599999999999</v>
      </c>
      <c r="O274" s="158">
        <f>100-N274/M274*100</f>
        <v>98.469515878659962</v>
      </c>
      <c r="P274" s="12">
        <v>2800</v>
      </c>
      <c r="Q274" s="13">
        <v>2800</v>
      </c>
      <c r="R274" s="13">
        <v>40.5</v>
      </c>
      <c r="S274" s="14">
        <f t="shared" si="309"/>
        <v>98.553571428571431</v>
      </c>
      <c r="T274" s="16">
        <v>0</v>
      </c>
      <c r="U274" s="13">
        <v>0</v>
      </c>
      <c r="V274" s="14">
        <v>0</v>
      </c>
    </row>
    <row r="275" spans="1:22" ht="117" x14ac:dyDescent="0.35">
      <c r="A275" s="119" t="s">
        <v>349</v>
      </c>
      <c r="B275" s="10" t="s">
        <v>343</v>
      </c>
      <c r="C275" s="18" t="s">
        <v>297</v>
      </c>
      <c r="D275" s="12">
        <f t="shared" si="306"/>
        <v>10770</v>
      </c>
      <c r="E275" s="13">
        <f t="shared" si="312"/>
        <v>10770</v>
      </c>
      <c r="F275" s="13">
        <f t="shared" si="313"/>
        <v>0</v>
      </c>
      <c r="G275" s="14">
        <f t="shared" si="308"/>
        <v>100</v>
      </c>
      <c r="H275" s="12">
        <v>0</v>
      </c>
      <c r="I275" s="13">
        <v>0</v>
      </c>
      <c r="J275" s="13">
        <v>0</v>
      </c>
      <c r="K275" s="14">
        <v>0</v>
      </c>
      <c r="L275" s="12">
        <v>0</v>
      </c>
      <c r="M275" s="13">
        <v>0</v>
      </c>
      <c r="N275" s="13">
        <v>0</v>
      </c>
      <c r="O275" s="158">
        <v>0</v>
      </c>
      <c r="P275" s="12">
        <v>10770</v>
      </c>
      <c r="Q275" s="13">
        <v>10770</v>
      </c>
      <c r="R275" s="13">
        <v>0</v>
      </c>
      <c r="S275" s="14">
        <f t="shared" si="309"/>
        <v>100</v>
      </c>
      <c r="T275" s="16">
        <v>0</v>
      </c>
      <c r="U275" s="13">
        <v>0</v>
      </c>
      <c r="V275" s="14">
        <v>0</v>
      </c>
    </row>
    <row r="276" spans="1:22" ht="117" x14ac:dyDescent="0.35">
      <c r="A276" s="119" t="s">
        <v>350</v>
      </c>
      <c r="B276" s="10" t="s">
        <v>344</v>
      </c>
      <c r="C276" s="18" t="s">
        <v>297</v>
      </c>
      <c r="D276" s="12">
        <f t="shared" si="306"/>
        <v>230</v>
      </c>
      <c r="E276" s="13">
        <f t="shared" si="312"/>
        <v>230</v>
      </c>
      <c r="F276" s="13">
        <f t="shared" si="313"/>
        <v>0</v>
      </c>
      <c r="G276" s="14">
        <f t="shared" si="308"/>
        <v>100</v>
      </c>
      <c r="H276" s="12">
        <v>0</v>
      </c>
      <c r="I276" s="13">
        <v>0</v>
      </c>
      <c r="J276" s="13">
        <v>0</v>
      </c>
      <c r="K276" s="14">
        <v>0</v>
      </c>
      <c r="L276" s="12">
        <v>0</v>
      </c>
      <c r="M276" s="13">
        <v>0</v>
      </c>
      <c r="N276" s="13">
        <v>0</v>
      </c>
      <c r="O276" s="158">
        <v>0</v>
      </c>
      <c r="P276" s="12">
        <v>230</v>
      </c>
      <c r="Q276" s="13">
        <v>230</v>
      </c>
      <c r="R276" s="13">
        <v>0</v>
      </c>
      <c r="S276" s="14">
        <f t="shared" si="309"/>
        <v>100</v>
      </c>
      <c r="T276" s="16">
        <v>0</v>
      </c>
      <c r="U276" s="13">
        <v>0</v>
      </c>
      <c r="V276" s="14">
        <v>0</v>
      </c>
    </row>
    <row r="277" spans="1:22" ht="104" x14ac:dyDescent="0.35">
      <c r="A277" s="119" t="s">
        <v>351</v>
      </c>
      <c r="B277" s="10" t="s">
        <v>345</v>
      </c>
      <c r="C277" s="18" t="s">
        <v>297</v>
      </c>
      <c r="D277" s="12">
        <f t="shared" si="306"/>
        <v>700</v>
      </c>
      <c r="E277" s="13">
        <f t="shared" si="312"/>
        <v>700</v>
      </c>
      <c r="F277" s="13">
        <f t="shared" si="313"/>
        <v>0</v>
      </c>
      <c r="G277" s="14">
        <f t="shared" si="308"/>
        <v>100</v>
      </c>
      <c r="H277" s="12">
        <v>0</v>
      </c>
      <c r="I277" s="13">
        <v>0</v>
      </c>
      <c r="J277" s="13">
        <v>0</v>
      </c>
      <c r="K277" s="14">
        <v>0</v>
      </c>
      <c r="L277" s="12">
        <v>0</v>
      </c>
      <c r="M277" s="13">
        <v>0</v>
      </c>
      <c r="N277" s="13">
        <v>0</v>
      </c>
      <c r="O277" s="158">
        <v>0</v>
      </c>
      <c r="P277" s="12">
        <v>700</v>
      </c>
      <c r="Q277" s="13">
        <v>700</v>
      </c>
      <c r="R277" s="13">
        <v>0</v>
      </c>
      <c r="S277" s="14">
        <f t="shared" si="309"/>
        <v>100</v>
      </c>
      <c r="T277" s="16">
        <v>0</v>
      </c>
      <c r="U277" s="13">
        <v>0</v>
      </c>
      <c r="V277" s="14">
        <v>0</v>
      </c>
    </row>
    <row r="278" spans="1:22" ht="65" hidden="1" x14ac:dyDescent="0.35">
      <c r="A278" s="119" t="s">
        <v>352</v>
      </c>
      <c r="B278" s="10" t="s">
        <v>346</v>
      </c>
      <c r="C278" s="18" t="s">
        <v>297</v>
      </c>
      <c r="D278" s="12">
        <f t="shared" si="306"/>
        <v>0</v>
      </c>
      <c r="E278" s="13">
        <f t="shared" si="312"/>
        <v>0</v>
      </c>
      <c r="F278" s="13">
        <f t="shared" si="313"/>
        <v>0</v>
      </c>
      <c r="G278" s="14" t="e">
        <f t="shared" si="308"/>
        <v>#DIV/0!</v>
      </c>
      <c r="H278" s="12">
        <v>0</v>
      </c>
      <c r="I278" s="13">
        <v>0</v>
      </c>
      <c r="J278" s="13">
        <v>0</v>
      </c>
      <c r="K278" s="14">
        <v>0</v>
      </c>
      <c r="L278" s="12">
        <v>0</v>
      </c>
      <c r="M278" s="13">
        <v>0</v>
      </c>
      <c r="N278" s="13">
        <v>0</v>
      </c>
      <c r="O278" s="158">
        <v>0</v>
      </c>
      <c r="P278" s="12">
        <v>0</v>
      </c>
      <c r="Q278" s="13">
        <v>0</v>
      </c>
      <c r="R278" s="13">
        <v>0</v>
      </c>
      <c r="S278" s="14" t="e">
        <f t="shared" si="309"/>
        <v>#DIV/0!</v>
      </c>
      <c r="T278" s="16">
        <v>0</v>
      </c>
      <c r="U278" s="13">
        <v>0</v>
      </c>
      <c r="V278" s="14">
        <v>0</v>
      </c>
    </row>
    <row r="279" spans="1:22" ht="91.5" thickBot="1" x14ac:dyDescent="0.4">
      <c r="A279" s="112" t="s">
        <v>352</v>
      </c>
      <c r="B279" s="89" t="s">
        <v>347</v>
      </c>
      <c r="C279" s="146" t="s">
        <v>297</v>
      </c>
      <c r="D279" s="113">
        <f t="shared" si="306"/>
        <v>639.5</v>
      </c>
      <c r="E279" s="78">
        <f>M279+Q279</f>
        <v>639.5</v>
      </c>
      <c r="F279" s="78">
        <f t="shared" si="313"/>
        <v>11.5</v>
      </c>
      <c r="G279" s="93">
        <f t="shared" si="308"/>
        <v>98.201720093823297</v>
      </c>
      <c r="H279" s="113">
        <v>0</v>
      </c>
      <c r="I279" s="78">
        <v>0</v>
      </c>
      <c r="J279" s="78">
        <v>0</v>
      </c>
      <c r="K279" s="93">
        <v>0</v>
      </c>
      <c r="L279" s="113">
        <v>634.4</v>
      </c>
      <c r="M279" s="78">
        <v>634.4</v>
      </c>
      <c r="N279" s="78">
        <v>11.407999999999999</v>
      </c>
      <c r="O279" s="164">
        <f>100-N279/M279*100</f>
        <v>98.201765447667086</v>
      </c>
      <c r="P279" s="113">
        <v>5.0999999999999996</v>
      </c>
      <c r="Q279" s="78">
        <v>5.0999999999999996</v>
      </c>
      <c r="R279" s="78">
        <v>9.1999999999999998E-2</v>
      </c>
      <c r="S279" s="93">
        <f t="shared" si="309"/>
        <v>98.196078431372555</v>
      </c>
      <c r="T279" s="114">
        <v>0</v>
      </c>
      <c r="U279" s="78">
        <v>0</v>
      </c>
      <c r="V279" s="93">
        <v>0</v>
      </c>
    </row>
    <row r="280" spans="1:22" ht="78" x14ac:dyDescent="0.35">
      <c r="A280" s="148" t="s">
        <v>353</v>
      </c>
      <c r="B280" s="149" t="s">
        <v>354</v>
      </c>
      <c r="C280" s="150" t="s">
        <v>297</v>
      </c>
      <c r="D280" s="154">
        <f t="shared" si="306"/>
        <v>86369.319000000018</v>
      </c>
      <c r="E280" s="152">
        <f>I280+M280+Q280</f>
        <v>86369.319000000018</v>
      </c>
      <c r="F280" s="152">
        <f>J280+N280+R280</f>
        <v>23644.253000000001</v>
      </c>
      <c r="G280" s="153">
        <f t="shared" si="308"/>
        <v>72.62424519058672</v>
      </c>
      <c r="H280" s="154">
        <v>0</v>
      </c>
      <c r="I280" s="152">
        <f>I282+I283+I284+I285+I286+I287+I288+I289+I290</f>
        <v>0</v>
      </c>
      <c r="J280" s="152">
        <f>J282+J283+J284+J285+J286+J287+J288+J289+J290</f>
        <v>0</v>
      </c>
      <c r="K280" s="153">
        <v>0</v>
      </c>
      <c r="L280" s="152">
        <f>L282+L283+L284+L285+L286+L287+L288+L289+L290</f>
        <v>24427.9</v>
      </c>
      <c r="M280" s="152">
        <f>M282+M283+M284+M285+M286+M287+M288+M289+M290</f>
        <v>24427.9</v>
      </c>
      <c r="N280" s="152">
        <f>N282+N283+N284+N285+N286+N287+N288+N289+N290</f>
        <v>12590.833000000002</v>
      </c>
      <c r="O280" s="155">
        <f>100-N280/M280*100</f>
        <v>48.457161688069782</v>
      </c>
      <c r="P280" s="152">
        <f>P282+P283+P284+P285+P286+P287+P288+P289+P290+P281</f>
        <v>61941.419000000009</v>
      </c>
      <c r="Q280" s="152">
        <f>Q282+Q283+Q284+Q285+Q286+Q287+Q288+Q289+Q290+Q281</f>
        <v>61941.419000000009</v>
      </c>
      <c r="R280" s="152">
        <f>R282+R283+R284+R285+R286+R287+R288+R289+R290+R281</f>
        <v>11053.419999999998</v>
      </c>
      <c r="S280" s="153">
        <f t="shared" si="309"/>
        <v>82.155042331206531</v>
      </c>
      <c r="T280" s="156">
        <v>0</v>
      </c>
      <c r="U280" s="152">
        <v>0</v>
      </c>
      <c r="V280" s="153">
        <v>0</v>
      </c>
    </row>
    <row r="281" spans="1:22" ht="173" customHeight="1" x14ac:dyDescent="0.35">
      <c r="A281" s="267" t="s">
        <v>364</v>
      </c>
      <c r="B281" s="28" t="s">
        <v>696</v>
      </c>
      <c r="C281" s="138" t="s">
        <v>297</v>
      </c>
      <c r="D281" s="33">
        <f>P281</f>
        <v>351.3</v>
      </c>
      <c r="E281" s="31">
        <f>Q281</f>
        <v>351.3</v>
      </c>
      <c r="F281" s="31">
        <f>R281</f>
        <v>0</v>
      </c>
      <c r="G281" s="19">
        <f t="shared" si="308"/>
        <v>100</v>
      </c>
      <c r="H281" s="33">
        <v>0</v>
      </c>
      <c r="I281" s="31">
        <v>0</v>
      </c>
      <c r="J281" s="31">
        <v>0</v>
      </c>
      <c r="K281" s="19">
        <v>0</v>
      </c>
      <c r="L281" s="32">
        <v>0</v>
      </c>
      <c r="M281" s="31">
        <v>0</v>
      </c>
      <c r="N281" s="31">
        <v>0</v>
      </c>
      <c r="O281" s="159">
        <v>0</v>
      </c>
      <c r="P281" s="32">
        <v>351.3</v>
      </c>
      <c r="Q281" s="31">
        <v>351.3</v>
      </c>
      <c r="R281" s="31">
        <v>0</v>
      </c>
      <c r="S281" s="19">
        <v>0</v>
      </c>
      <c r="T281" s="32">
        <v>0</v>
      </c>
      <c r="U281" s="31">
        <v>0</v>
      </c>
      <c r="V281" s="19">
        <v>0</v>
      </c>
    </row>
    <row r="282" spans="1:22" ht="117" x14ac:dyDescent="0.35">
      <c r="A282" s="71" t="s">
        <v>365</v>
      </c>
      <c r="B282" s="28" t="s">
        <v>355</v>
      </c>
      <c r="C282" s="144" t="s">
        <v>297</v>
      </c>
      <c r="D282" s="33">
        <f t="shared" si="306"/>
        <v>2393.723</v>
      </c>
      <c r="E282" s="31">
        <f>I282+M282+Q282</f>
        <v>2393.723</v>
      </c>
      <c r="F282" s="31">
        <f t="shared" ref="F282:F290" si="314">J282+N282+R282</f>
        <v>135.12899999999999</v>
      </c>
      <c r="G282" s="19">
        <f t="shared" si="308"/>
        <v>94.354860608349426</v>
      </c>
      <c r="H282" s="33">
        <v>0</v>
      </c>
      <c r="I282" s="31">
        <v>0</v>
      </c>
      <c r="J282" s="31">
        <v>0</v>
      </c>
      <c r="K282" s="19">
        <v>0</v>
      </c>
      <c r="L282" s="33">
        <v>0</v>
      </c>
      <c r="M282" s="31">
        <v>0</v>
      </c>
      <c r="N282" s="31">
        <v>0</v>
      </c>
      <c r="O282" s="159">
        <v>0</v>
      </c>
      <c r="P282" s="33">
        <v>2393.723</v>
      </c>
      <c r="Q282" s="31">
        <v>2393.723</v>
      </c>
      <c r="R282" s="31">
        <v>135.12899999999999</v>
      </c>
      <c r="S282" s="19">
        <f t="shared" si="309"/>
        <v>94.354860608349426</v>
      </c>
      <c r="T282" s="32">
        <v>0</v>
      </c>
      <c r="U282" s="31">
        <v>0</v>
      </c>
      <c r="V282" s="19">
        <v>0</v>
      </c>
    </row>
    <row r="283" spans="1:22" ht="175" customHeight="1" x14ac:dyDescent="0.35">
      <c r="A283" s="71" t="s">
        <v>366</v>
      </c>
      <c r="B283" s="10" t="s">
        <v>356</v>
      </c>
      <c r="C283" s="18" t="s">
        <v>297</v>
      </c>
      <c r="D283" s="12">
        <f t="shared" si="306"/>
        <v>31694.094000000001</v>
      </c>
      <c r="E283" s="13">
        <f>I283+M283+Q283</f>
        <v>31694.094000000001</v>
      </c>
      <c r="F283" s="13">
        <f t="shared" si="314"/>
        <v>1825.5650000000001</v>
      </c>
      <c r="G283" s="14">
        <f t="shared" si="308"/>
        <v>94.240046741831463</v>
      </c>
      <c r="H283" s="12">
        <v>0</v>
      </c>
      <c r="I283" s="13">
        <v>0</v>
      </c>
      <c r="J283" s="13">
        <v>0</v>
      </c>
      <c r="K283" s="14">
        <v>0</v>
      </c>
      <c r="L283" s="12">
        <v>0</v>
      </c>
      <c r="M283" s="13">
        <v>0</v>
      </c>
      <c r="N283" s="13">
        <v>0</v>
      </c>
      <c r="O283" s="158">
        <v>0</v>
      </c>
      <c r="P283" s="12">
        <v>31694.094000000001</v>
      </c>
      <c r="Q283" s="13">
        <v>31694.094000000001</v>
      </c>
      <c r="R283" s="13">
        <v>1825.5650000000001</v>
      </c>
      <c r="S283" s="14">
        <f t="shared" si="309"/>
        <v>94.240046741831463</v>
      </c>
      <c r="T283" s="16">
        <v>0</v>
      </c>
      <c r="U283" s="13">
        <v>0</v>
      </c>
      <c r="V283" s="14">
        <v>0</v>
      </c>
    </row>
    <row r="284" spans="1:22" ht="65" x14ac:dyDescent="0.35">
      <c r="A284" s="71" t="s">
        <v>367</v>
      </c>
      <c r="B284" s="10" t="s">
        <v>357</v>
      </c>
      <c r="C284" s="18" t="s">
        <v>297</v>
      </c>
      <c r="D284" s="12">
        <f t="shared" si="306"/>
        <v>138</v>
      </c>
      <c r="E284" s="13">
        <f t="shared" ref="E284:E290" si="315">I284+M284+Q284</f>
        <v>138</v>
      </c>
      <c r="F284" s="13">
        <f t="shared" si="314"/>
        <v>95.713999999999999</v>
      </c>
      <c r="G284" s="14">
        <f t="shared" si="308"/>
        <v>30.642028985507253</v>
      </c>
      <c r="H284" s="12">
        <v>0</v>
      </c>
      <c r="I284" s="13">
        <v>0</v>
      </c>
      <c r="J284" s="13">
        <v>0</v>
      </c>
      <c r="K284" s="14">
        <v>0</v>
      </c>
      <c r="L284" s="12">
        <v>0</v>
      </c>
      <c r="M284" s="13">
        <v>0</v>
      </c>
      <c r="N284" s="13">
        <v>0</v>
      </c>
      <c r="O284" s="158">
        <v>0</v>
      </c>
      <c r="P284" s="12">
        <v>138</v>
      </c>
      <c r="Q284" s="13">
        <v>138</v>
      </c>
      <c r="R284" s="13">
        <v>95.713999999999999</v>
      </c>
      <c r="S284" s="14">
        <f t="shared" si="309"/>
        <v>30.642028985507253</v>
      </c>
      <c r="T284" s="16">
        <v>0</v>
      </c>
      <c r="U284" s="13">
        <v>0</v>
      </c>
      <c r="V284" s="14">
        <v>0</v>
      </c>
    </row>
    <row r="285" spans="1:22" ht="82.5" customHeight="1" x14ac:dyDescent="0.35">
      <c r="A285" s="71" t="s">
        <v>368</v>
      </c>
      <c r="B285" s="10" t="s">
        <v>358</v>
      </c>
      <c r="C285" s="18" t="s">
        <v>297</v>
      </c>
      <c r="D285" s="12">
        <f t="shared" si="306"/>
        <v>231.6</v>
      </c>
      <c r="E285" s="13">
        <f t="shared" si="315"/>
        <v>231.6</v>
      </c>
      <c r="F285" s="13">
        <f t="shared" si="314"/>
        <v>102.375</v>
      </c>
      <c r="G285" s="14">
        <f t="shared" si="308"/>
        <v>55.796632124352328</v>
      </c>
      <c r="H285" s="12">
        <v>0</v>
      </c>
      <c r="I285" s="13">
        <v>0</v>
      </c>
      <c r="J285" s="13">
        <v>0</v>
      </c>
      <c r="K285" s="14">
        <v>0</v>
      </c>
      <c r="L285" s="12">
        <v>0</v>
      </c>
      <c r="M285" s="13">
        <v>0</v>
      </c>
      <c r="N285" s="13">
        <v>0</v>
      </c>
      <c r="O285" s="158">
        <v>0</v>
      </c>
      <c r="P285" s="12">
        <v>231.6</v>
      </c>
      <c r="Q285" s="13">
        <v>231.6</v>
      </c>
      <c r="R285" s="13">
        <v>102.375</v>
      </c>
      <c r="S285" s="14">
        <f t="shared" si="309"/>
        <v>55.796632124352328</v>
      </c>
      <c r="T285" s="16">
        <v>0</v>
      </c>
      <c r="U285" s="13">
        <v>0</v>
      </c>
      <c r="V285" s="14">
        <v>0</v>
      </c>
    </row>
    <row r="286" spans="1:22" ht="65.5" thickBot="1" x14ac:dyDescent="0.4">
      <c r="A286" s="112" t="s">
        <v>369</v>
      </c>
      <c r="B286" s="89" t="s">
        <v>359</v>
      </c>
      <c r="C286" s="146" t="s">
        <v>297</v>
      </c>
      <c r="D286" s="113">
        <f t="shared" si="306"/>
        <v>26132.702000000001</v>
      </c>
      <c r="E286" s="78">
        <f t="shared" si="315"/>
        <v>26132.702000000001</v>
      </c>
      <c r="F286" s="78">
        <f t="shared" si="314"/>
        <v>8369.5969999999998</v>
      </c>
      <c r="G286" s="93">
        <f t="shared" si="308"/>
        <v>67.972707146777253</v>
      </c>
      <c r="H286" s="113">
        <v>0</v>
      </c>
      <c r="I286" s="78">
        <v>0</v>
      </c>
      <c r="J286" s="78">
        <v>0</v>
      </c>
      <c r="K286" s="93">
        <v>0</v>
      </c>
      <c r="L286" s="113">
        <v>0</v>
      </c>
      <c r="M286" s="78">
        <v>0</v>
      </c>
      <c r="N286" s="78">
        <v>0</v>
      </c>
      <c r="O286" s="164">
        <v>0</v>
      </c>
      <c r="P286" s="167">
        <v>26132.702000000001</v>
      </c>
      <c r="Q286" s="78">
        <v>26132.702000000001</v>
      </c>
      <c r="R286" s="78">
        <v>8369.5969999999998</v>
      </c>
      <c r="S286" s="93">
        <f t="shared" si="309"/>
        <v>67.972707146777253</v>
      </c>
      <c r="T286" s="114">
        <v>0</v>
      </c>
      <c r="U286" s="78">
        <v>0</v>
      </c>
      <c r="V286" s="93">
        <v>0</v>
      </c>
    </row>
    <row r="287" spans="1:22" ht="143" x14ac:dyDescent="0.35">
      <c r="A287" s="71" t="s">
        <v>370</v>
      </c>
      <c r="B287" s="28" t="s">
        <v>360</v>
      </c>
      <c r="C287" s="144" t="s">
        <v>297</v>
      </c>
      <c r="D287" s="33">
        <f t="shared" si="306"/>
        <v>1000</v>
      </c>
      <c r="E287" s="31">
        <f t="shared" si="315"/>
        <v>1000</v>
      </c>
      <c r="F287" s="31">
        <f t="shared" si="314"/>
        <v>525.04</v>
      </c>
      <c r="G287" s="19">
        <f t="shared" si="308"/>
        <v>47.496000000000002</v>
      </c>
      <c r="H287" s="33">
        <v>0</v>
      </c>
      <c r="I287" s="31">
        <v>0</v>
      </c>
      <c r="J287" s="31">
        <v>0</v>
      </c>
      <c r="K287" s="19">
        <v>0</v>
      </c>
      <c r="L287" s="33">
        <v>0</v>
      </c>
      <c r="M287" s="31">
        <v>0</v>
      </c>
      <c r="N287" s="31">
        <v>0</v>
      </c>
      <c r="O287" s="159">
        <v>0</v>
      </c>
      <c r="P287" s="33">
        <v>1000</v>
      </c>
      <c r="Q287" s="31">
        <v>1000</v>
      </c>
      <c r="R287" s="31">
        <v>525.04</v>
      </c>
      <c r="S287" s="19">
        <f t="shared" si="309"/>
        <v>47.496000000000002</v>
      </c>
      <c r="T287" s="32">
        <v>0</v>
      </c>
      <c r="U287" s="31">
        <v>0</v>
      </c>
      <c r="V287" s="19">
        <v>0</v>
      </c>
    </row>
    <row r="288" spans="1:22" ht="117" x14ac:dyDescent="0.35">
      <c r="A288" s="119" t="s">
        <v>371</v>
      </c>
      <c r="B288" s="10" t="s">
        <v>361</v>
      </c>
      <c r="C288" s="18" t="s">
        <v>297</v>
      </c>
      <c r="D288" s="12">
        <f t="shared" si="306"/>
        <v>7007</v>
      </c>
      <c r="E288" s="13">
        <f t="shared" si="315"/>
        <v>7007</v>
      </c>
      <c r="F288" s="13">
        <f t="shared" si="314"/>
        <v>3945.1170000000002</v>
      </c>
      <c r="G288" s="14">
        <f t="shared" si="308"/>
        <v>43.697488226059654</v>
      </c>
      <c r="H288" s="12">
        <v>0</v>
      </c>
      <c r="I288" s="13">
        <v>0</v>
      </c>
      <c r="J288" s="13">
        <v>0</v>
      </c>
      <c r="K288" s="14">
        <v>0</v>
      </c>
      <c r="L288" s="12">
        <v>7007</v>
      </c>
      <c r="M288" s="13">
        <v>7007</v>
      </c>
      <c r="N288" s="13">
        <v>3945.1170000000002</v>
      </c>
      <c r="O288" s="158">
        <f>100-N288/M288*100</f>
        <v>43.697488226059654</v>
      </c>
      <c r="P288" s="12">
        <v>0</v>
      </c>
      <c r="Q288" s="13">
        <v>0</v>
      </c>
      <c r="R288" s="13">
        <v>0</v>
      </c>
      <c r="S288" s="14">
        <v>0</v>
      </c>
      <c r="T288" s="16">
        <v>0</v>
      </c>
      <c r="U288" s="13">
        <v>0</v>
      </c>
      <c r="V288" s="14">
        <v>0</v>
      </c>
    </row>
    <row r="289" spans="1:22" ht="195" x14ac:dyDescent="0.35">
      <c r="A289" s="71" t="s">
        <v>372</v>
      </c>
      <c r="B289" s="28" t="s">
        <v>362</v>
      </c>
      <c r="C289" s="144" t="s">
        <v>297</v>
      </c>
      <c r="D289" s="33">
        <f t="shared" si="306"/>
        <v>15666.7</v>
      </c>
      <c r="E289" s="31">
        <f t="shared" si="315"/>
        <v>15666.7</v>
      </c>
      <c r="F289" s="31">
        <f t="shared" si="314"/>
        <v>7596.0690000000004</v>
      </c>
      <c r="G289" s="19">
        <f t="shared" si="308"/>
        <v>51.514556352007759</v>
      </c>
      <c r="H289" s="33">
        <v>0</v>
      </c>
      <c r="I289" s="31">
        <v>0</v>
      </c>
      <c r="J289" s="31">
        <v>0</v>
      </c>
      <c r="K289" s="19">
        <v>0</v>
      </c>
      <c r="L289" s="33">
        <v>15666.7</v>
      </c>
      <c r="M289" s="31">
        <v>15666.7</v>
      </c>
      <c r="N289" s="31">
        <v>7596.0690000000004</v>
      </c>
      <c r="O289" s="159">
        <f>100-N289/M289*100</f>
        <v>51.514556352007759</v>
      </c>
      <c r="P289" s="33">
        <v>0</v>
      </c>
      <c r="Q289" s="31">
        <v>0</v>
      </c>
      <c r="R289" s="31">
        <v>0</v>
      </c>
      <c r="S289" s="19">
        <v>0</v>
      </c>
      <c r="T289" s="32">
        <v>0</v>
      </c>
      <c r="U289" s="31">
        <v>0</v>
      </c>
      <c r="V289" s="19">
        <v>0</v>
      </c>
    </row>
    <row r="290" spans="1:22" ht="248.25" customHeight="1" x14ac:dyDescent="0.35">
      <c r="A290" s="71" t="s">
        <v>697</v>
      </c>
      <c r="B290" s="10" t="s">
        <v>363</v>
      </c>
      <c r="C290" s="18" t="s">
        <v>297</v>
      </c>
      <c r="D290" s="12">
        <f t="shared" si="306"/>
        <v>1754.2</v>
      </c>
      <c r="E290" s="13">
        <f t="shared" si="315"/>
        <v>1754.2</v>
      </c>
      <c r="F290" s="13">
        <f t="shared" si="314"/>
        <v>1049.6469999999999</v>
      </c>
      <c r="G290" s="14">
        <f t="shared" si="308"/>
        <v>40.163778360506221</v>
      </c>
      <c r="H290" s="12">
        <v>0</v>
      </c>
      <c r="I290" s="13">
        <v>0</v>
      </c>
      <c r="J290" s="13">
        <v>0</v>
      </c>
      <c r="K290" s="14">
        <v>0</v>
      </c>
      <c r="L290" s="12">
        <v>1754.2</v>
      </c>
      <c r="M290" s="13">
        <v>1754.2</v>
      </c>
      <c r="N290" s="13">
        <v>1049.6469999999999</v>
      </c>
      <c r="O290" s="158">
        <f>100-N290/M290*100</f>
        <v>40.163778360506221</v>
      </c>
      <c r="P290" s="12">
        <v>0</v>
      </c>
      <c r="Q290" s="13">
        <v>0</v>
      </c>
      <c r="R290" s="13">
        <v>0</v>
      </c>
      <c r="S290" s="14">
        <v>0</v>
      </c>
      <c r="T290" s="16">
        <v>0</v>
      </c>
      <c r="U290" s="13">
        <v>0</v>
      </c>
      <c r="V290" s="14">
        <v>0</v>
      </c>
    </row>
    <row r="291" spans="1:22" ht="65.5" thickBot="1" x14ac:dyDescent="0.4">
      <c r="A291" s="112" t="s">
        <v>374</v>
      </c>
      <c r="B291" s="130" t="s">
        <v>373</v>
      </c>
      <c r="C291" s="140" t="s">
        <v>297</v>
      </c>
      <c r="D291" s="143">
        <f t="shared" si="306"/>
        <v>2872</v>
      </c>
      <c r="E291" s="141">
        <f>I291+M291+Q291</f>
        <v>2872</v>
      </c>
      <c r="F291" s="141">
        <f>J291+N291+R291</f>
        <v>1701.06</v>
      </c>
      <c r="G291" s="131">
        <f t="shared" si="308"/>
        <v>40.770891364902504</v>
      </c>
      <c r="H291" s="143">
        <f>H292+H293+H294+H295+H296+H297</f>
        <v>0</v>
      </c>
      <c r="I291" s="141">
        <f>I292+I293+I294+I295+I296+I297</f>
        <v>0</v>
      </c>
      <c r="J291" s="141">
        <f>J292+J293+J294+J295+J296+J297</f>
        <v>0</v>
      </c>
      <c r="K291" s="131">
        <v>0</v>
      </c>
      <c r="L291" s="143">
        <f>L292+L293+L294+L295+L296+L297</f>
        <v>0</v>
      </c>
      <c r="M291" s="141">
        <f>M292+M293+M294+M295+M296+M297</f>
        <v>0</v>
      </c>
      <c r="N291" s="141">
        <f>N292+N293+N294+N295+N296+N297</f>
        <v>0</v>
      </c>
      <c r="O291" s="161">
        <v>0</v>
      </c>
      <c r="P291" s="143">
        <f>P292+P293+P294+P295+P296+P297</f>
        <v>2872</v>
      </c>
      <c r="Q291" s="141">
        <f>Q292+Q293+Q294+Q295+Q296+Q297</f>
        <v>2872</v>
      </c>
      <c r="R291" s="141">
        <f>R292+R293+R294+R295+R296+R297</f>
        <v>1701.06</v>
      </c>
      <c r="S291" s="131">
        <f>100-R291/Q291*100</f>
        <v>40.770891364902504</v>
      </c>
      <c r="T291" s="142">
        <v>0</v>
      </c>
      <c r="U291" s="141">
        <v>0</v>
      </c>
      <c r="V291" s="131">
        <v>0</v>
      </c>
    </row>
    <row r="292" spans="1:22" ht="91" x14ac:dyDescent="0.35">
      <c r="A292" s="71" t="s">
        <v>381</v>
      </c>
      <c r="B292" s="28" t="s">
        <v>375</v>
      </c>
      <c r="C292" s="144" t="s">
        <v>297</v>
      </c>
      <c r="D292" s="33">
        <f t="shared" si="306"/>
        <v>700</v>
      </c>
      <c r="E292" s="31">
        <f t="shared" ref="E292:E297" si="316">I292+M292+Q292</f>
        <v>700</v>
      </c>
      <c r="F292" s="31">
        <f t="shared" ref="F292:F297" si="317">J292+N292+R292</f>
        <v>199.65</v>
      </c>
      <c r="G292" s="19">
        <f t="shared" si="308"/>
        <v>71.478571428571428</v>
      </c>
      <c r="H292" s="33">
        <v>0</v>
      </c>
      <c r="I292" s="31">
        <v>0</v>
      </c>
      <c r="J292" s="31">
        <v>0</v>
      </c>
      <c r="K292" s="19">
        <v>0</v>
      </c>
      <c r="L292" s="33">
        <v>0</v>
      </c>
      <c r="M292" s="31">
        <v>0</v>
      </c>
      <c r="N292" s="31">
        <v>0</v>
      </c>
      <c r="O292" s="159">
        <v>0</v>
      </c>
      <c r="P292" s="33">
        <v>700</v>
      </c>
      <c r="Q292" s="31">
        <v>700</v>
      </c>
      <c r="R292" s="31">
        <v>199.65</v>
      </c>
      <c r="S292" s="19">
        <f t="shared" ref="S292:S299" si="318">100-R292/Q292*100</f>
        <v>71.478571428571428</v>
      </c>
      <c r="T292" s="32">
        <v>0</v>
      </c>
      <c r="U292" s="31">
        <v>0</v>
      </c>
      <c r="V292" s="19">
        <v>0</v>
      </c>
    </row>
    <row r="293" spans="1:22" ht="143.5" customHeight="1" x14ac:dyDescent="0.35">
      <c r="A293" s="119" t="s">
        <v>382</v>
      </c>
      <c r="B293" s="10" t="s">
        <v>376</v>
      </c>
      <c r="C293" s="18" t="s">
        <v>297</v>
      </c>
      <c r="D293" s="12">
        <f t="shared" si="306"/>
        <v>1200</v>
      </c>
      <c r="E293" s="13">
        <f t="shared" si="316"/>
        <v>1200</v>
      </c>
      <c r="F293" s="13">
        <f t="shared" si="317"/>
        <v>1122.6199999999999</v>
      </c>
      <c r="G293" s="14">
        <f t="shared" si="308"/>
        <v>6.4483333333333519</v>
      </c>
      <c r="H293" s="12">
        <v>0</v>
      </c>
      <c r="I293" s="13">
        <v>0</v>
      </c>
      <c r="J293" s="13">
        <v>0</v>
      </c>
      <c r="K293" s="14">
        <v>0</v>
      </c>
      <c r="L293" s="12">
        <v>0</v>
      </c>
      <c r="M293" s="13">
        <v>0</v>
      </c>
      <c r="N293" s="13">
        <v>0</v>
      </c>
      <c r="O293" s="158">
        <v>0</v>
      </c>
      <c r="P293" s="12">
        <v>1200</v>
      </c>
      <c r="Q293" s="13">
        <v>1200</v>
      </c>
      <c r="R293" s="13">
        <v>1122.6199999999999</v>
      </c>
      <c r="S293" s="14">
        <f t="shared" si="318"/>
        <v>6.4483333333333519</v>
      </c>
      <c r="T293" s="16">
        <v>0</v>
      </c>
      <c r="U293" s="13">
        <v>0</v>
      </c>
      <c r="V293" s="14">
        <v>0</v>
      </c>
    </row>
    <row r="294" spans="1:22" ht="65" x14ac:dyDescent="0.35">
      <c r="A294" s="119" t="s">
        <v>383</v>
      </c>
      <c r="B294" s="10" t="s">
        <v>377</v>
      </c>
      <c r="C294" s="18" t="s">
        <v>297</v>
      </c>
      <c r="D294" s="12">
        <f t="shared" si="306"/>
        <v>100</v>
      </c>
      <c r="E294" s="13">
        <f t="shared" si="316"/>
        <v>100</v>
      </c>
      <c r="F294" s="13">
        <f t="shared" si="317"/>
        <v>99.317999999999998</v>
      </c>
      <c r="G294" s="14">
        <f t="shared" si="308"/>
        <v>0.68200000000000216</v>
      </c>
      <c r="H294" s="12">
        <v>0</v>
      </c>
      <c r="I294" s="13">
        <v>0</v>
      </c>
      <c r="J294" s="13">
        <v>0</v>
      </c>
      <c r="K294" s="14">
        <v>0</v>
      </c>
      <c r="L294" s="12">
        <v>0</v>
      </c>
      <c r="M294" s="13">
        <v>0</v>
      </c>
      <c r="N294" s="13">
        <v>0</v>
      </c>
      <c r="O294" s="158">
        <v>0</v>
      </c>
      <c r="P294" s="12">
        <v>100</v>
      </c>
      <c r="Q294" s="13">
        <v>100</v>
      </c>
      <c r="R294" s="13">
        <v>99.317999999999998</v>
      </c>
      <c r="S294" s="14">
        <f>100-R294/Q294*100</f>
        <v>0.68200000000000216</v>
      </c>
      <c r="T294" s="16">
        <v>0</v>
      </c>
      <c r="U294" s="13">
        <v>0</v>
      </c>
      <c r="V294" s="14">
        <v>0</v>
      </c>
    </row>
    <row r="295" spans="1:22" ht="208" x14ac:dyDescent="0.35">
      <c r="A295" s="71" t="s">
        <v>384</v>
      </c>
      <c r="B295" s="28" t="s">
        <v>378</v>
      </c>
      <c r="C295" s="144" t="s">
        <v>297</v>
      </c>
      <c r="D295" s="33">
        <f t="shared" si="306"/>
        <v>780</v>
      </c>
      <c r="E295" s="31">
        <f t="shared" si="316"/>
        <v>780</v>
      </c>
      <c r="F295" s="31">
        <f t="shared" si="317"/>
        <v>279.47199999999998</v>
      </c>
      <c r="G295" s="19">
        <f t="shared" si="308"/>
        <v>64.170256410256414</v>
      </c>
      <c r="H295" s="33">
        <v>0</v>
      </c>
      <c r="I295" s="31">
        <v>0</v>
      </c>
      <c r="J295" s="31">
        <v>0</v>
      </c>
      <c r="K295" s="19">
        <v>0</v>
      </c>
      <c r="L295" s="33">
        <v>0</v>
      </c>
      <c r="M295" s="31">
        <v>0</v>
      </c>
      <c r="N295" s="31">
        <v>0</v>
      </c>
      <c r="O295" s="159">
        <v>0</v>
      </c>
      <c r="P295" s="33">
        <v>780</v>
      </c>
      <c r="Q295" s="31">
        <v>780</v>
      </c>
      <c r="R295" s="31">
        <v>279.47199999999998</v>
      </c>
      <c r="S295" s="19">
        <f t="shared" si="318"/>
        <v>64.170256410256414</v>
      </c>
      <c r="T295" s="32">
        <v>0</v>
      </c>
      <c r="U295" s="31">
        <v>0</v>
      </c>
      <c r="V295" s="19">
        <v>0</v>
      </c>
    </row>
    <row r="296" spans="1:22" ht="65" x14ac:dyDescent="0.35">
      <c r="A296" s="119" t="s">
        <v>385</v>
      </c>
      <c r="B296" s="10" t="s">
        <v>379</v>
      </c>
      <c r="C296" s="18" t="s">
        <v>297</v>
      </c>
      <c r="D296" s="12">
        <f t="shared" si="306"/>
        <v>72</v>
      </c>
      <c r="E296" s="13">
        <f t="shared" si="316"/>
        <v>72</v>
      </c>
      <c r="F296" s="13">
        <f t="shared" si="317"/>
        <v>0</v>
      </c>
      <c r="G296" s="14">
        <f t="shared" si="308"/>
        <v>100</v>
      </c>
      <c r="H296" s="12">
        <v>0</v>
      </c>
      <c r="I296" s="13">
        <v>0</v>
      </c>
      <c r="J296" s="13">
        <v>0</v>
      </c>
      <c r="K296" s="14">
        <v>0</v>
      </c>
      <c r="L296" s="12">
        <v>0</v>
      </c>
      <c r="M296" s="13">
        <v>0</v>
      </c>
      <c r="N296" s="13">
        <v>0</v>
      </c>
      <c r="O296" s="158">
        <v>0</v>
      </c>
      <c r="P296" s="12">
        <v>72</v>
      </c>
      <c r="Q296" s="13">
        <v>72</v>
      </c>
      <c r="R296" s="13">
        <v>0</v>
      </c>
      <c r="S296" s="14">
        <f>100-R296/Q296*100</f>
        <v>100</v>
      </c>
      <c r="T296" s="16">
        <v>0</v>
      </c>
      <c r="U296" s="13">
        <v>0</v>
      </c>
      <c r="V296" s="14">
        <v>0</v>
      </c>
    </row>
    <row r="297" spans="1:22" ht="189.5" customHeight="1" thickBot="1" x14ac:dyDescent="0.4">
      <c r="A297" s="112" t="s">
        <v>386</v>
      </c>
      <c r="B297" s="89" t="s">
        <v>380</v>
      </c>
      <c r="C297" s="146" t="s">
        <v>297</v>
      </c>
      <c r="D297" s="113">
        <f t="shared" si="306"/>
        <v>20</v>
      </c>
      <c r="E297" s="78">
        <f t="shared" si="316"/>
        <v>20</v>
      </c>
      <c r="F297" s="78">
        <f t="shared" si="317"/>
        <v>0</v>
      </c>
      <c r="G297" s="93">
        <f t="shared" si="308"/>
        <v>100</v>
      </c>
      <c r="H297" s="113">
        <v>0</v>
      </c>
      <c r="I297" s="78">
        <v>0</v>
      </c>
      <c r="J297" s="78">
        <v>0</v>
      </c>
      <c r="K297" s="93">
        <v>0</v>
      </c>
      <c r="L297" s="113">
        <v>0</v>
      </c>
      <c r="M297" s="78">
        <v>0</v>
      </c>
      <c r="N297" s="78">
        <v>0</v>
      </c>
      <c r="O297" s="164">
        <v>0</v>
      </c>
      <c r="P297" s="113">
        <v>20</v>
      </c>
      <c r="Q297" s="78">
        <v>20</v>
      </c>
      <c r="R297" s="78">
        <v>0</v>
      </c>
      <c r="S297" s="93">
        <f t="shared" si="318"/>
        <v>100</v>
      </c>
      <c r="T297" s="114">
        <v>0</v>
      </c>
      <c r="U297" s="78">
        <v>0</v>
      </c>
      <c r="V297" s="93">
        <v>0</v>
      </c>
    </row>
    <row r="298" spans="1:22" ht="117" x14ac:dyDescent="0.35">
      <c r="A298" s="71" t="s">
        <v>387</v>
      </c>
      <c r="B298" s="72" t="s">
        <v>388</v>
      </c>
      <c r="C298" s="138" t="s">
        <v>297</v>
      </c>
      <c r="D298" s="73">
        <f t="shared" si="306"/>
        <v>31466.343000000001</v>
      </c>
      <c r="E298" s="74">
        <f>I298+M298+Q298</f>
        <v>31466.343000000001</v>
      </c>
      <c r="F298" s="74">
        <f>J298+N298+R298</f>
        <v>12454.759</v>
      </c>
      <c r="G298" s="17">
        <f t="shared" si="308"/>
        <v>60.418790960233288</v>
      </c>
      <c r="H298" s="118">
        <f>H299</f>
        <v>0</v>
      </c>
      <c r="I298" s="74">
        <f t="shared" ref="I298:J298" si="319">I299</f>
        <v>0</v>
      </c>
      <c r="J298" s="75">
        <f t="shared" si="319"/>
        <v>0</v>
      </c>
      <c r="K298" s="17">
        <v>0</v>
      </c>
      <c r="L298" s="118">
        <f>L299</f>
        <v>0</v>
      </c>
      <c r="M298" s="74">
        <f t="shared" ref="M298:N298" si="320">M299</f>
        <v>0</v>
      </c>
      <c r="N298" s="75">
        <f t="shared" si="320"/>
        <v>0</v>
      </c>
      <c r="O298" s="177">
        <v>0</v>
      </c>
      <c r="P298" s="74">
        <f>P299</f>
        <v>31466.343000000001</v>
      </c>
      <c r="Q298" s="74">
        <f t="shared" ref="Q298:R298" si="321">Q299</f>
        <v>31466.343000000001</v>
      </c>
      <c r="R298" s="74">
        <f t="shared" si="321"/>
        <v>12454.759</v>
      </c>
      <c r="S298" s="17">
        <f>100-R298/Q298*100</f>
        <v>60.418790960233288</v>
      </c>
      <c r="T298" s="75">
        <v>0</v>
      </c>
      <c r="U298" s="74">
        <v>0</v>
      </c>
      <c r="V298" s="17">
        <v>0</v>
      </c>
    </row>
    <row r="299" spans="1:22" ht="91.5" thickBot="1" x14ac:dyDescent="0.4">
      <c r="A299" s="119" t="s">
        <v>389</v>
      </c>
      <c r="B299" s="10" t="s">
        <v>698</v>
      </c>
      <c r="C299" s="18" t="s">
        <v>297</v>
      </c>
      <c r="D299" s="12">
        <f>P299</f>
        <v>31466.343000000001</v>
      </c>
      <c r="E299" s="13">
        <f t="shared" ref="E299" si="322">I299+M299+Q299</f>
        <v>31466.343000000001</v>
      </c>
      <c r="F299" s="13">
        <f t="shared" ref="F299" si="323">J299+N299+R299</f>
        <v>12454.759</v>
      </c>
      <c r="G299" s="14">
        <f t="shared" si="308"/>
        <v>60.418790960233288</v>
      </c>
      <c r="H299" s="12">
        <v>0</v>
      </c>
      <c r="I299" s="13">
        <v>0</v>
      </c>
      <c r="J299" s="13">
        <v>0</v>
      </c>
      <c r="K299" s="14">
        <v>0</v>
      </c>
      <c r="L299" s="12">
        <v>0</v>
      </c>
      <c r="M299" s="13">
        <v>0</v>
      </c>
      <c r="N299" s="13">
        <v>0</v>
      </c>
      <c r="O299" s="158">
        <v>0</v>
      </c>
      <c r="P299" s="12">
        <v>31466.343000000001</v>
      </c>
      <c r="Q299" s="13">
        <v>31466.343000000001</v>
      </c>
      <c r="R299" s="13">
        <v>12454.759</v>
      </c>
      <c r="S299" s="14">
        <f t="shared" si="318"/>
        <v>60.418790960233288</v>
      </c>
      <c r="T299" s="16">
        <v>0</v>
      </c>
      <c r="U299" s="13">
        <v>0</v>
      </c>
      <c r="V299" s="14">
        <v>0</v>
      </c>
    </row>
    <row r="300" spans="1:22" ht="52.5" thickBot="1" x14ac:dyDescent="0.4">
      <c r="A300" s="36" t="s">
        <v>182</v>
      </c>
      <c r="B300" s="21" t="s">
        <v>183</v>
      </c>
      <c r="C300" s="173" t="s">
        <v>184</v>
      </c>
      <c r="D300" s="23">
        <f>D301+D307+D313</f>
        <v>149111.24900000001</v>
      </c>
      <c r="E300" s="25">
        <f t="shared" ref="E300" si="324">E301+E307+E313</f>
        <v>156303.66207000002</v>
      </c>
      <c r="F300" s="25">
        <f t="shared" ref="F300:F318" si="325">J300+N300+R300+U300</f>
        <v>58376.991999999998</v>
      </c>
      <c r="G300" s="24">
        <f>100-F300/E300*100</f>
        <v>62.651551968209112</v>
      </c>
      <c r="H300" s="23">
        <v>0</v>
      </c>
      <c r="I300" s="25">
        <v>0</v>
      </c>
      <c r="J300" s="25">
        <v>0</v>
      </c>
      <c r="K300" s="24">
        <v>0</v>
      </c>
      <c r="L300" s="23">
        <f>L301+L307+L313</f>
        <v>4356.6000000000004</v>
      </c>
      <c r="M300" s="25">
        <f t="shared" ref="M300" si="326">M301+M307+M313</f>
        <v>4356.6000000000004</v>
      </c>
      <c r="N300" s="25">
        <f t="shared" ref="N300" si="327">N301+N307+N313</f>
        <v>532.524</v>
      </c>
      <c r="O300" s="147">
        <f>100-N300/M300*100</f>
        <v>87.776614791351051</v>
      </c>
      <c r="P300" s="23">
        <f>P301+P307+P313</f>
        <v>144754.649</v>
      </c>
      <c r="Q300" s="25">
        <f t="shared" ref="Q300" si="328">Q301+Q307+Q313</f>
        <v>151947.06207000001</v>
      </c>
      <c r="R300" s="25">
        <f t="shared" ref="R300" si="329">R301+R307+R313</f>
        <v>57844.468000000001</v>
      </c>
      <c r="S300" s="24">
        <f t="shared" ref="S300:S308" si="330">100-R300/Q300*100</f>
        <v>61.931170493213081</v>
      </c>
      <c r="T300" s="27">
        <v>0</v>
      </c>
      <c r="U300" s="25">
        <v>0</v>
      </c>
      <c r="V300" s="24">
        <v>0</v>
      </c>
    </row>
    <row r="301" spans="1:22" ht="83.5" customHeight="1" x14ac:dyDescent="0.35">
      <c r="A301" s="174" t="s">
        <v>68</v>
      </c>
      <c r="B301" s="175" t="s">
        <v>185</v>
      </c>
      <c r="C301" s="176" t="s">
        <v>184</v>
      </c>
      <c r="D301" s="118">
        <f>D302+D303+D304+D305+D306</f>
        <v>5372.9500000000007</v>
      </c>
      <c r="E301" s="74">
        <f>E302+E303+E304+E305+E306</f>
        <v>5372.9500000000007</v>
      </c>
      <c r="F301" s="75">
        <f>F302+F303+F304+F305+F306</f>
        <v>931.40699999999993</v>
      </c>
      <c r="G301" s="17">
        <f>100-F301/E301*100</f>
        <v>82.664886142621839</v>
      </c>
      <c r="H301" s="73">
        <v>0</v>
      </c>
      <c r="I301" s="74">
        <v>0</v>
      </c>
      <c r="J301" s="74">
        <v>0</v>
      </c>
      <c r="K301" s="17">
        <v>0</v>
      </c>
      <c r="L301" s="73">
        <f>L302+L303+L304+L305+L306</f>
        <v>4356.6000000000004</v>
      </c>
      <c r="M301" s="74">
        <f>M302+M303+M304+M305+M306</f>
        <v>4356.6000000000004</v>
      </c>
      <c r="N301" s="74">
        <f>N302+N303+N304+N305+N306</f>
        <v>532.524</v>
      </c>
      <c r="O301" s="177">
        <f>100-N301/M301*100</f>
        <v>87.776614791351051</v>
      </c>
      <c r="P301" s="73">
        <f>P302+P303+P304+P305+P306</f>
        <v>1016.35</v>
      </c>
      <c r="Q301" s="74">
        <f>Q302+Q303+Q304+Q305+Q306</f>
        <v>1016.35</v>
      </c>
      <c r="R301" s="74">
        <f>R302+R303+R304+R305+R306</f>
        <v>398.88299999999998</v>
      </c>
      <c r="S301" s="17">
        <f t="shared" si="330"/>
        <v>60.753382201013437</v>
      </c>
      <c r="T301" s="75">
        <v>0</v>
      </c>
      <c r="U301" s="74">
        <v>0</v>
      </c>
      <c r="V301" s="17">
        <v>0</v>
      </c>
    </row>
    <row r="302" spans="1:22" ht="78" x14ac:dyDescent="0.35">
      <c r="A302" s="178" t="s">
        <v>14</v>
      </c>
      <c r="B302" s="179" t="s">
        <v>186</v>
      </c>
      <c r="C302" s="180" t="s">
        <v>184</v>
      </c>
      <c r="D302" s="181">
        <f t="shared" ref="D302:E316" si="331">H302+L302+P302+T302</f>
        <v>750</v>
      </c>
      <c r="E302" s="182">
        <f t="shared" si="331"/>
        <v>750</v>
      </c>
      <c r="F302" s="182">
        <f t="shared" si="325"/>
        <v>367.79300000000001</v>
      </c>
      <c r="G302" s="19">
        <f t="shared" ref="G302:G317" si="332">100-F302/E302*100</f>
        <v>50.96093333333333</v>
      </c>
      <c r="H302" s="12">
        <v>0</v>
      </c>
      <c r="I302" s="13">
        <v>0</v>
      </c>
      <c r="J302" s="13">
        <v>0</v>
      </c>
      <c r="K302" s="14">
        <v>0</v>
      </c>
      <c r="L302" s="12">
        <v>0</v>
      </c>
      <c r="M302" s="13">
        <v>0</v>
      </c>
      <c r="N302" s="13">
        <v>0</v>
      </c>
      <c r="O302" s="158">
        <v>0</v>
      </c>
      <c r="P302" s="181">
        <v>750</v>
      </c>
      <c r="Q302" s="182">
        <v>750</v>
      </c>
      <c r="R302" s="13">
        <v>367.79300000000001</v>
      </c>
      <c r="S302" s="19">
        <f t="shared" si="330"/>
        <v>50.96093333333333</v>
      </c>
      <c r="T302" s="16">
        <v>0</v>
      </c>
      <c r="U302" s="13">
        <v>0</v>
      </c>
      <c r="V302" s="14">
        <v>0</v>
      </c>
    </row>
    <row r="303" spans="1:22" ht="104" x14ac:dyDescent="0.35">
      <c r="A303" s="178" t="s">
        <v>21</v>
      </c>
      <c r="B303" s="179" t="s">
        <v>187</v>
      </c>
      <c r="C303" s="180" t="s">
        <v>184</v>
      </c>
      <c r="D303" s="181">
        <f t="shared" si="331"/>
        <v>572.01200000000006</v>
      </c>
      <c r="E303" s="182">
        <f t="shared" si="331"/>
        <v>572.01200000000006</v>
      </c>
      <c r="F303" s="182">
        <f t="shared" si="325"/>
        <v>245.74199999999999</v>
      </c>
      <c r="G303" s="19">
        <f t="shared" si="332"/>
        <v>57.039013167555929</v>
      </c>
      <c r="H303" s="12">
        <v>0</v>
      </c>
      <c r="I303" s="13">
        <v>0</v>
      </c>
      <c r="J303" s="13">
        <v>0</v>
      </c>
      <c r="K303" s="14">
        <v>0</v>
      </c>
      <c r="L303" s="181">
        <v>541.20000000000005</v>
      </c>
      <c r="M303" s="182">
        <v>541.20000000000005</v>
      </c>
      <c r="N303" s="13">
        <v>232.518</v>
      </c>
      <c r="O303" s="158">
        <f>100-N303/M303*100</f>
        <v>57.036585365853668</v>
      </c>
      <c r="P303" s="181">
        <v>30.812000000000001</v>
      </c>
      <c r="Q303" s="182">
        <v>30.812000000000001</v>
      </c>
      <c r="R303" s="13">
        <v>13.224</v>
      </c>
      <c r="S303" s="19">
        <f t="shared" si="330"/>
        <v>57.081656497468522</v>
      </c>
      <c r="T303" s="16">
        <v>0</v>
      </c>
      <c r="U303" s="13">
        <v>0</v>
      </c>
      <c r="V303" s="14">
        <v>0</v>
      </c>
    </row>
    <row r="304" spans="1:22" ht="121.5" customHeight="1" x14ac:dyDescent="0.35">
      <c r="A304" s="178" t="s">
        <v>23</v>
      </c>
      <c r="B304" s="179" t="s">
        <v>188</v>
      </c>
      <c r="C304" s="180" t="s">
        <v>184</v>
      </c>
      <c r="D304" s="181">
        <f t="shared" si="331"/>
        <v>190.66900000000001</v>
      </c>
      <c r="E304" s="182">
        <f t="shared" si="331"/>
        <v>190.66900000000001</v>
      </c>
      <c r="F304" s="182">
        <f t="shared" si="325"/>
        <v>84.728000000000009</v>
      </c>
      <c r="G304" s="19">
        <f t="shared" si="332"/>
        <v>55.562781574351362</v>
      </c>
      <c r="H304" s="12">
        <v>0</v>
      </c>
      <c r="I304" s="13">
        <v>0</v>
      </c>
      <c r="J304" s="13">
        <v>0</v>
      </c>
      <c r="K304" s="14">
        <v>0</v>
      </c>
      <c r="L304" s="181">
        <v>180.4</v>
      </c>
      <c r="M304" s="182">
        <v>180.4</v>
      </c>
      <c r="N304" s="13">
        <v>80.168000000000006</v>
      </c>
      <c r="O304" s="158">
        <f>100-N304/M304*100</f>
        <v>55.560975609756099</v>
      </c>
      <c r="P304" s="181">
        <v>10.269</v>
      </c>
      <c r="Q304" s="182">
        <v>10.269</v>
      </c>
      <c r="R304" s="13">
        <v>4.5599999999999996</v>
      </c>
      <c r="S304" s="19">
        <f t="shared" si="330"/>
        <v>55.594507741747009</v>
      </c>
      <c r="T304" s="16">
        <v>0</v>
      </c>
      <c r="U304" s="13">
        <v>0</v>
      </c>
      <c r="V304" s="14">
        <v>0</v>
      </c>
    </row>
    <row r="305" spans="1:22" ht="104" x14ac:dyDescent="0.35">
      <c r="A305" s="178" t="s">
        <v>77</v>
      </c>
      <c r="B305" s="179" t="s">
        <v>189</v>
      </c>
      <c r="C305" s="180" t="s">
        <v>184</v>
      </c>
      <c r="D305" s="181">
        <f t="shared" si="331"/>
        <v>190.66900000000001</v>
      </c>
      <c r="E305" s="182">
        <f t="shared" si="331"/>
        <v>190.66900000000001</v>
      </c>
      <c r="F305" s="182">
        <f t="shared" si="325"/>
        <v>74.143999999999991</v>
      </c>
      <c r="G305" s="19">
        <f t="shared" si="332"/>
        <v>61.113762593814421</v>
      </c>
      <c r="H305" s="12">
        <v>0</v>
      </c>
      <c r="I305" s="13">
        <v>0</v>
      </c>
      <c r="J305" s="13">
        <v>0</v>
      </c>
      <c r="K305" s="14">
        <v>0</v>
      </c>
      <c r="L305" s="181">
        <v>180.4</v>
      </c>
      <c r="M305" s="182">
        <v>180.4</v>
      </c>
      <c r="N305" s="13">
        <v>70.153999999999996</v>
      </c>
      <c r="O305" s="158">
        <f>100-N305/M305*100</f>
        <v>61.111973392461202</v>
      </c>
      <c r="P305" s="181">
        <v>10.269</v>
      </c>
      <c r="Q305" s="182">
        <v>10.269</v>
      </c>
      <c r="R305" s="13">
        <v>3.99</v>
      </c>
      <c r="S305" s="19">
        <f t="shared" si="330"/>
        <v>61.145194274028633</v>
      </c>
      <c r="T305" s="16">
        <v>0</v>
      </c>
      <c r="U305" s="13">
        <v>0</v>
      </c>
      <c r="V305" s="14">
        <v>0</v>
      </c>
    </row>
    <row r="306" spans="1:22" ht="78.5" thickBot="1" x14ac:dyDescent="0.4">
      <c r="A306" s="188" t="s">
        <v>176</v>
      </c>
      <c r="B306" s="189" t="s">
        <v>190</v>
      </c>
      <c r="C306" s="190" t="s">
        <v>184</v>
      </c>
      <c r="D306" s="191">
        <f t="shared" si="331"/>
        <v>3669.6</v>
      </c>
      <c r="E306" s="192">
        <f t="shared" si="331"/>
        <v>3669.6</v>
      </c>
      <c r="F306" s="192">
        <f t="shared" si="325"/>
        <v>159</v>
      </c>
      <c r="G306" s="93">
        <f t="shared" si="332"/>
        <v>95.667102681491173</v>
      </c>
      <c r="H306" s="113">
        <v>0</v>
      </c>
      <c r="I306" s="78">
        <v>0</v>
      </c>
      <c r="J306" s="78">
        <v>0</v>
      </c>
      <c r="K306" s="93">
        <v>0</v>
      </c>
      <c r="L306" s="191">
        <v>3454.6</v>
      </c>
      <c r="M306" s="192">
        <v>3454.6</v>
      </c>
      <c r="N306" s="78">
        <v>149.684</v>
      </c>
      <c r="O306" s="164">
        <f>100-N306/M306*100</f>
        <v>95.667110519307585</v>
      </c>
      <c r="P306" s="191">
        <v>215</v>
      </c>
      <c r="Q306" s="192">
        <v>215</v>
      </c>
      <c r="R306" s="78">
        <v>9.3160000000000007</v>
      </c>
      <c r="S306" s="93">
        <f t="shared" si="330"/>
        <v>95.666976744186044</v>
      </c>
      <c r="T306" s="114">
        <v>0</v>
      </c>
      <c r="U306" s="78">
        <v>0</v>
      </c>
      <c r="V306" s="93">
        <v>0</v>
      </c>
    </row>
    <row r="307" spans="1:22" ht="52" x14ac:dyDescent="0.35">
      <c r="A307" s="302">
        <v>2</v>
      </c>
      <c r="B307" s="175" t="s">
        <v>191</v>
      </c>
      <c r="C307" s="176" t="s">
        <v>184</v>
      </c>
      <c r="D307" s="226">
        <f>D308+D309+D310+D311+D312</f>
        <v>17454.978999999996</v>
      </c>
      <c r="E307" s="208">
        <f>E308+E309+E310+E311+E312</f>
        <v>5161.4790000000003</v>
      </c>
      <c r="F307" s="209">
        <f>F308+F309+F310+F311+F312</f>
        <v>1827.5349999999999</v>
      </c>
      <c r="G307" s="17">
        <f t="shared" si="332"/>
        <v>64.592803729318675</v>
      </c>
      <c r="H307" s="207">
        <v>0</v>
      </c>
      <c r="I307" s="208">
        <v>0</v>
      </c>
      <c r="J307" s="208">
        <v>0</v>
      </c>
      <c r="K307" s="17">
        <v>0</v>
      </c>
      <c r="L307" s="207">
        <v>0</v>
      </c>
      <c r="M307" s="208">
        <v>0</v>
      </c>
      <c r="N307" s="208">
        <v>0</v>
      </c>
      <c r="O307" s="177">
        <v>0</v>
      </c>
      <c r="P307" s="207">
        <f>P308+P309+P310+P311+P312</f>
        <v>17454.978999999996</v>
      </c>
      <c r="Q307" s="208">
        <f>Q308+Q309+Q310+Q311+Q312</f>
        <v>5161.4790000000003</v>
      </c>
      <c r="R307" s="208">
        <f>R308+R309+R310+R311+R312</f>
        <v>1827.5349999999999</v>
      </c>
      <c r="S307" s="17">
        <f t="shared" si="330"/>
        <v>64.592803729318675</v>
      </c>
      <c r="T307" s="209">
        <v>0</v>
      </c>
      <c r="U307" s="208">
        <v>0</v>
      </c>
      <c r="V307" s="17">
        <v>0</v>
      </c>
    </row>
    <row r="308" spans="1:22" ht="151.5" customHeight="1" x14ac:dyDescent="0.35">
      <c r="A308" s="178" t="s">
        <v>25</v>
      </c>
      <c r="B308" s="179" t="s">
        <v>570</v>
      </c>
      <c r="C308" s="180" t="s">
        <v>184</v>
      </c>
      <c r="D308" s="181">
        <f t="shared" ref="D308:E318" si="333">H308+L308+P308+T308</f>
        <v>4968.2510000000002</v>
      </c>
      <c r="E308" s="182">
        <f t="shared" si="331"/>
        <v>4924.2510000000002</v>
      </c>
      <c r="F308" s="182">
        <f t="shared" si="325"/>
        <v>1728.9459999999999</v>
      </c>
      <c r="G308" s="14">
        <f t="shared" si="332"/>
        <v>64.889157762266791</v>
      </c>
      <c r="H308" s="181">
        <v>0</v>
      </c>
      <c r="I308" s="182">
        <v>0</v>
      </c>
      <c r="J308" s="182">
        <v>0</v>
      </c>
      <c r="K308" s="14">
        <v>0</v>
      </c>
      <c r="L308" s="181">
        <v>0</v>
      </c>
      <c r="M308" s="182">
        <v>0</v>
      </c>
      <c r="N308" s="182">
        <v>0</v>
      </c>
      <c r="O308" s="158">
        <v>0</v>
      </c>
      <c r="P308" s="181">
        <v>4968.2510000000002</v>
      </c>
      <c r="Q308" s="182">
        <v>4924.2510000000002</v>
      </c>
      <c r="R308" s="182">
        <v>1728.9459999999999</v>
      </c>
      <c r="S308" s="14">
        <f t="shared" si="330"/>
        <v>64.889157762266791</v>
      </c>
      <c r="T308" s="199">
        <v>0</v>
      </c>
      <c r="U308" s="182">
        <v>0</v>
      </c>
      <c r="V308" s="14">
        <v>0</v>
      </c>
    </row>
    <row r="309" spans="1:22" ht="78" x14ac:dyDescent="0.35">
      <c r="A309" s="174" t="s">
        <v>27</v>
      </c>
      <c r="B309" s="194" t="s">
        <v>192</v>
      </c>
      <c r="C309" s="195" t="s">
        <v>184</v>
      </c>
      <c r="D309" s="196">
        <f t="shared" si="333"/>
        <v>12128.9</v>
      </c>
      <c r="E309" s="197">
        <f t="shared" si="331"/>
        <v>0</v>
      </c>
      <c r="F309" s="197">
        <f t="shared" si="325"/>
        <v>0</v>
      </c>
      <c r="G309" s="19">
        <v>0</v>
      </c>
      <c r="H309" s="196">
        <v>0</v>
      </c>
      <c r="I309" s="197">
        <v>0</v>
      </c>
      <c r="J309" s="197">
        <f>+N309+R309+U309</f>
        <v>0</v>
      </c>
      <c r="K309" s="19">
        <v>0</v>
      </c>
      <c r="L309" s="196">
        <v>0</v>
      </c>
      <c r="M309" s="197">
        <v>0</v>
      </c>
      <c r="N309" s="197">
        <v>0</v>
      </c>
      <c r="O309" s="159">
        <v>0</v>
      </c>
      <c r="P309" s="196">
        <v>12128.9</v>
      </c>
      <c r="Q309" s="197">
        <v>0</v>
      </c>
      <c r="R309" s="197">
        <v>0</v>
      </c>
      <c r="S309" s="19">
        <v>0</v>
      </c>
      <c r="T309" s="198">
        <v>0</v>
      </c>
      <c r="U309" s="197">
        <v>0</v>
      </c>
      <c r="V309" s="19">
        <v>0</v>
      </c>
    </row>
    <row r="310" spans="1:22" ht="65" x14ac:dyDescent="0.35">
      <c r="A310" s="178" t="s">
        <v>29</v>
      </c>
      <c r="B310" s="179" t="s">
        <v>193</v>
      </c>
      <c r="C310" s="180" t="s">
        <v>184</v>
      </c>
      <c r="D310" s="181">
        <f t="shared" si="333"/>
        <v>9</v>
      </c>
      <c r="E310" s="182">
        <f t="shared" si="331"/>
        <v>9</v>
      </c>
      <c r="F310" s="182">
        <f t="shared" si="325"/>
        <v>0</v>
      </c>
      <c r="G310" s="19">
        <f t="shared" si="332"/>
        <v>100</v>
      </c>
      <c r="H310" s="181">
        <v>0</v>
      </c>
      <c r="I310" s="182">
        <v>0</v>
      </c>
      <c r="J310" s="182">
        <v>0</v>
      </c>
      <c r="K310" s="14">
        <v>0</v>
      </c>
      <c r="L310" s="181">
        <v>0</v>
      </c>
      <c r="M310" s="182">
        <v>0</v>
      </c>
      <c r="N310" s="182">
        <v>0</v>
      </c>
      <c r="O310" s="158">
        <v>0</v>
      </c>
      <c r="P310" s="181">
        <v>9</v>
      </c>
      <c r="Q310" s="182">
        <v>9</v>
      </c>
      <c r="R310" s="182">
        <v>0</v>
      </c>
      <c r="S310" s="14">
        <f>100-R310/Q310*100</f>
        <v>100</v>
      </c>
      <c r="T310" s="199">
        <v>0</v>
      </c>
      <c r="U310" s="182">
        <v>0</v>
      </c>
      <c r="V310" s="14">
        <v>0</v>
      </c>
    </row>
    <row r="311" spans="1:22" ht="104.5" customHeight="1" x14ac:dyDescent="0.35">
      <c r="A311" s="178" t="s">
        <v>31</v>
      </c>
      <c r="B311" s="179" t="s">
        <v>194</v>
      </c>
      <c r="C311" s="180" t="s">
        <v>184</v>
      </c>
      <c r="D311" s="181">
        <f t="shared" si="333"/>
        <v>207.11899999999997</v>
      </c>
      <c r="E311" s="182">
        <f t="shared" si="331"/>
        <v>42.518999999999998</v>
      </c>
      <c r="F311" s="182">
        <f t="shared" si="325"/>
        <v>13.254</v>
      </c>
      <c r="G311" s="19">
        <f t="shared" si="332"/>
        <v>68.828053340859384</v>
      </c>
      <c r="H311" s="181">
        <v>0</v>
      </c>
      <c r="I311" s="182">
        <v>0</v>
      </c>
      <c r="J311" s="182">
        <v>0</v>
      </c>
      <c r="K311" s="14">
        <v>0</v>
      </c>
      <c r="L311" s="181">
        <v>0</v>
      </c>
      <c r="M311" s="182">
        <v>0</v>
      </c>
      <c r="N311" s="182">
        <v>0</v>
      </c>
      <c r="O311" s="158">
        <v>0</v>
      </c>
      <c r="P311" s="181">
        <f>164.6+21.825+20.694</f>
        <v>207.11899999999997</v>
      </c>
      <c r="Q311" s="182">
        <v>42.518999999999998</v>
      </c>
      <c r="R311" s="182">
        <v>13.254</v>
      </c>
      <c r="S311" s="14">
        <f t="shared" ref="S311:S318" si="334">100-R311/Q311*100</f>
        <v>68.828053340859384</v>
      </c>
      <c r="T311" s="199">
        <v>0</v>
      </c>
      <c r="U311" s="182">
        <v>0</v>
      </c>
      <c r="V311" s="14">
        <v>0</v>
      </c>
    </row>
    <row r="312" spans="1:22" ht="65" x14ac:dyDescent="0.35">
      <c r="A312" s="178" t="s">
        <v>33</v>
      </c>
      <c r="B312" s="179" t="s">
        <v>195</v>
      </c>
      <c r="C312" s="180" t="s">
        <v>184</v>
      </c>
      <c r="D312" s="181">
        <f t="shared" si="333"/>
        <v>141.709</v>
      </c>
      <c r="E312" s="182">
        <f t="shared" si="331"/>
        <v>185.709</v>
      </c>
      <c r="F312" s="182">
        <f t="shared" si="325"/>
        <v>85.334999999999994</v>
      </c>
      <c r="G312" s="14">
        <f t="shared" si="332"/>
        <v>54.04907678141609</v>
      </c>
      <c r="H312" s="181">
        <v>0</v>
      </c>
      <c r="I312" s="182">
        <v>0</v>
      </c>
      <c r="J312" s="182">
        <v>0</v>
      </c>
      <c r="K312" s="14">
        <v>0</v>
      </c>
      <c r="L312" s="181">
        <v>0</v>
      </c>
      <c r="M312" s="182">
        <v>0</v>
      </c>
      <c r="N312" s="182">
        <v>0</v>
      </c>
      <c r="O312" s="158">
        <v>0</v>
      </c>
      <c r="P312" s="181">
        <f>46.157+82.797+12.755</f>
        <v>141.709</v>
      </c>
      <c r="Q312" s="182">
        <v>185.709</v>
      </c>
      <c r="R312" s="182">
        <v>85.334999999999994</v>
      </c>
      <c r="S312" s="14">
        <f t="shared" si="334"/>
        <v>54.04907678141609</v>
      </c>
      <c r="T312" s="199">
        <v>0</v>
      </c>
      <c r="U312" s="182">
        <v>0</v>
      </c>
      <c r="V312" s="14">
        <v>0</v>
      </c>
    </row>
    <row r="313" spans="1:22" ht="52" x14ac:dyDescent="0.35">
      <c r="A313" s="302">
        <v>3</v>
      </c>
      <c r="B313" s="175" t="s">
        <v>196</v>
      </c>
      <c r="C313" s="176" t="s">
        <v>184</v>
      </c>
      <c r="D313" s="226">
        <f>D314+D315+D316+D317+D318</f>
        <v>126283.32000000002</v>
      </c>
      <c r="E313" s="208">
        <f>E314+E315+E316+E317+E318</f>
        <v>145769.23307000002</v>
      </c>
      <c r="F313" s="209">
        <f>F314+F315+F316+F317+F318</f>
        <v>55618.05</v>
      </c>
      <c r="G313" s="17">
        <f t="shared" si="332"/>
        <v>61.84513780538888</v>
      </c>
      <c r="H313" s="207">
        <v>0</v>
      </c>
      <c r="I313" s="208">
        <v>0</v>
      </c>
      <c r="J313" s="208">
        <v>0</v>
      </c>
      <c r="K313" s="17">
        <v>0</v>
      </c>
      <c r="L313" s="207">
        <v>0</v>
      </c>
      <c r="M313" s="208">
        <v>0</v>
      </c>
      <c r="N313" s="208">
        <v>0</v>
      </c>
      <c r="O313" s="177">
        <v>0</v>
      </c>
      <c r="P313" s="207">
        <f>P314+P315+P316+P317+P318</f>
        <v>126283.32000000002</v>
      </c>
      <c r="Q313" s="208">
        <f t="shared" ref="Q313:R313" si="335">Q314+Q315+Q316+Q317+Q318</f>
        <v>145769.23307000002</v>
      </c>
      <c r="R313" s="208">
        <f t="shared" si="335"/>
        <v>55618.05</v>
      </c>
      <c r="S313" s="17">
        <f t="shared" si="334"/>
        <v>61.84513780538888</v>
      </c>
      <c r="T313" s="209">
        <v>0</v>
      </c>
      <c r="U313" s="208">
        <v>0</v>
      </c>
      <c r="V313" s="17">
        <v>0</v>
      </c>
    </row>
    <row r="314" spans="1:22" ht="134" customHeight="1" x14ac:dyDescent="0.35">
      <c r="A314" s="174" t="s">
        <v>36</v>
      </c>
      <c r="B314" s="194" t="s">
        <v>197</v>
      </c>
      <c r="C314" s="195" t="s">
        <v>184</v>
      </c>
      <c r="D314" s="196">
        <f t="shared" si="333"/>
        <v>99709.739000000001</v>
      </c>
      <c r="E314" s="197">
        <f t="shared" si="331"/>
        <v>99709.739000000001</v>
      </c>
      <c r="F314" s="197">
        <f t="shared" si="325"/>
        <v>41269.832000000002</v>
      </c>
      <c r="G314" s="19">
        <f t="shared" si="332"/>
        <v>58.610029056439508</v>
      </c>
      <c r="H314" s="196">
        <v>0</v>
      </c>
      <c r="I314" s="197">
        <v>0</v>
      </c>
      <c r="J314" s="197">
        <v>0</v>
      </c>
      <c r="K314" s="19">
        <v>0</v>
      </c>
      <c r="L314" s="196">
        <v>0</v>
      </c>
      <c r="M314" s="197">
        <v>0</v>
      </c>
      <c r="N314" s="197">
        <v>0</v>
      </c>
      <c r="O314" s="159">
        <v>0</v>
      </c>
      <c r="P314" s="196">
        <v>99709.739000000001</v>
      </c>
      <c r="Q314" s="197">
        <v>99709.739000000001</v>
      </c>
      <c r="R314" s="197">
        <v>41269.832000000002</v>
      </c>
      <c r="S314" s="19">
        <f t="shared" si="334"/>
        <v>58.610029056439508</v>
      </c>
      <c r="T314" s="198">
        <v>0</v>
      </c>
      <c r="U314" s="197">
        <v>0</v>
      </c>
      <c r="V314" s="19">
        <v>0</v>
      </c>
    </row>
    <row r="315" spans="1:22" ht="68.25" customHeight="1" thickBot="1" x14ac:dyDescent="0.4">
      <c r="A315" s="188" t="s">
        <v>37</v>
      </c>
      <c r="B315" s="189" t="s">
        <v>198</v>
      </c>
      <c r="C315" s="190" t="s">
        <v>184</v>
      </c>
      <c r="D315" s="191">
        <f t="shared" si="333"/>
        <v>24519.077000000001</v>
      </c>
      <c r="E315" s="192">
        <f t="shared" si="331"/>
        <v>43528.312100000003</v>
      </c>
      <c r="F315" s="192">
        <f t="shared" si="325"/>
        <v>13749.39</v>
      </c>
      <c r="G315" s="93">
        <f t="shared" si="332"/>
        <v>68.412765538868669</v>
      </c>
      <c r="H315" s="191">
        <v>0</v>
      </c>
      <c r="I315" s="192">
        <v>0</v>
      </c>
      <c r="J315" s="192">
        <v>0</v>
      </c>
      <c r="K315" s="93">
        <v>0</v>
      </c>
      <c r="L315" s="191">
        <v>0</v>
      </c>
      <c r="M315" s="192">
        <v>0</v>
      </c>
      <c r="N315" s="192">
        <v>0</v>
      </c>
      <c r="O315" s="164">
        <v>0</v>
      </c>
      <c r="P315" s="191">
        <v>24519.077000000001</v>
      </c>
      <c r="Q315" s="192">
        <f>43526.3121+2</f>
        <v>43528.312100000003</v>
      </c>
      <c r="R315" s="192">
        <v>13749.39</v>
      </c>
      <c r="S315" s="93">
        <f t="shared" si="334"/>
        <v>68.412765538868669</v>
      </c>
      <c r="T315" s="193">
        <v>0</v>
      </c>
      <c r="U315" s="192">
        <v>0</v>
      </c>
      <c r="V315" s="93">
        <v>0</v>
      </c>
    </row>
    <row r="316" spans="1:22" ht="104" x14ac:dyDescent="0.35">
      <c r="A316" s="174" t="s">
        <v>39</v>
      </c>
      <c r="B316" s="194" t="s">
        <v>199</v>
      </c>
      <c r="C316" s="195" t="s">
        <v>184</v>
      </c>
      <c r="D316" s="196">
        <f t="shared" si="333"/>
        <v>911.1</v>
      </c>
      <c r="E316" s="197">
        <f t="shared" si="331"/>
        <v>1197.0317600000001</v>
      </c>
      <c r="F316" s="197">
        <f t="shared" si="325"/>
        <v>310.61399999999998</v>
      </c>
      <c r="G316" s="19">
        <f t="shared" si="332"/>
        <v>74.051315062851799</v>
      </c>
      <c r="H316" s="196">
        <v>0</v>
      </c>
      <c r="I316" s="197">
        <v>0</v>
      </c>
      <c r="J316" s="197">
        <v>0</v>
      </c>
      <c r="K316" s="19">
        <v>0</v>
      </c>
      <c r="L316" s="196">
        <v>0</v>
      </c>
      <c r="M316" s="197">
        <v>0</v>
      </c>
      <c r="N316" s="197">
        <v>0</v>
      </c>
      <c r="O316" s="159">
        <v>0</v>
      </c>
      <c r="P316" s="196">
        <v>911.1</v>
      </c>
      <c r="Q316" s="197">
        <f>1043.53176+153.5</f>
        <v>1197.0317600000001</v>
      </c>
      <c r="R316" s="197">
        <v>310.61399999999998</v>
      </c>
      <c r="S316" s="19">
        <f t="shared" si="334"/>
        <v>74.051315062851799</v>
      </c>
      <c r="T316" s="198">
        <v>0</v>
      </c>
      <c r="U316" s="197">
        <v>0</v>
      </c>
      <c r="V316" s="19">
        <v>0</v>
      </c>
    </row>
    <row r="317" spans="1:22" ht="91" x14ac:dyDescent="0.35">
      <c r="A317" s="178" t="s">
        <v>41</v>
      </c>
      <c r="B317" s="179" t="s">
        <v>200</v>
      </c>
      <c r="C317" s="180" t="s">
        <v>184</v>
      </c>
      <c r="D317" s="181">
        <f t="shared" si="333"/>
        <v>883.67200000000003</v>
      </c>
      <c r="E317" s="182">
        <f t="shared" si="333"/>
        <v>883.67200000000003</v>
      </c>
      <c r="F317" s="182">
        <f t="shared" si="325"/>
        <v>179.91300000000001</v>
      </c>
      <c r="G317" s="19">
        <f t="shared" si="332"/>
        <v>79.640296399569067</v>
      </c>
      <c r="H317" s="12">
        <v>0</v>
      </c>
      <c r="I317" s="13">
        <v>0</v>
      </c>
      <c r="J317" s="13">
        <v>0</v>
      </c>
      <c r="K317" s="14">
        <v>0</v>
      </c>
      <c r="L317" s="12">
        <v>0</v>
      </c>
      <c r="M317" s="13">
        <v>0</v>
      </c>
      <c r="N317" s="13">
        <v>0</v>
      </c>
      <c r="O317" s="158">
        <v>0</v>
      </c>
      <c r="P317" s="12">
        <v>883.67200000000003</v>
      </c>
      <c r="Q317" s="13">
        <v>883.67200000000003</v>
      </c>
      <c r="R317" s="13">
        <v>179.91300000000001</v>
      </c>
      <c r="S317" s="14">
        <f t="shared" si="334"/>
        <v>79.640296399569067</v>
      </c>
      <c r="T317" s="16">
        <v>0</v>
      </c>
      <c r="U317" s="13">
        <v>0</v>
      </c>
      <c r="V317" s="14">
        <v>0</v>
      </c>
    </row>
    <row r="318" spans="1:22" ht="52.5" thickBot="1" x14ac:dyDescent="0.4">
      <c r="A318" s="200" t="s">
        <v>43</v>
      </c>
      <c r="B318" s="201" t="s">
        <v>201</v>
      </c>
      <c r="C318" s="202" t="s">
        <v>184</v>
      </c>
      <c r="D318" s="203">
        <f t="shared" si="333"/>
        <v>259.73200000000003</v>
      </c>
      <c r="E318" s="204">
        <f t="shared" si="333"/>
        <v>450.47820999999999</v>
      </c>
      <c r="F318" s="204">
        <f t="shared" si="325"/>
        <v>108.301</v>
      </c>
      <c r="G318" s="83">
        <f>100-F318/E318*100</f>
        <v>75.958659576453215</v>
      </c>
      <c r="H318" s="128">
        <v>0</v>
      </c>
      <c r="I318" s="82">
        <v>0</v>
      </c>
      <c r="J318" s="82">
        <v>0</v>
      </c>
      <c r="K318" s="83">
        <v>0</v>
      </c>
      <c r="L318" s="128">
        <v>0</v>
      </c>
      <c r="M318" s="82">
        <v>0</v>
      </c>
      <c r="N318" s="82">
        <v>0</v>
      </c>
      <c r="O318" s="160">
        <v>0</v>
      </c>
      <c r="P318" s="128">
        <v>259.73200000000003</v>
      </c>
      <c r="Q318" s="82">
        <f>414.97821+35.5</f>
        <v>450.47820999999999</v>
      </c>
      <c r="R318" s="82">
        <v>108.301</v>
      </c>
      <c r="S318" s="14">
        <f t="shared" si="334"/>
        <v>75.958659576453215</v>
      </c>
      <c r="T318" s="129">
        <v>0</v>
      </c>
      <c r="U318" s="82">
        <v>0</v>
      </c>
      <c r="V318" s="83">
        <v>0</v>
      </c>
    </row>
    <row r="319" spans="1:22" ht="65.5" thickBot="1" x14ac:dyDescent="0.4">
      <c r="A319" s="205" t="s">
        <v>121</v>
      </c>
      <c r="B319" s="21" t="s">
        <v>175</v>
      </c>
      <c r="C319" s="173" t="s">
        <v>122</v>
      </c>
      <c r="D319" s="23">
        <f>D320+D327+D331+D337+D346+D344+D350</f>
        <v>50276.024000000005</v>
      </c>
      <c r="E319" s="25">
        <f>M319+Q319</f>
        <v>50681.174000000006</v>
      </c>
      <c r="F319" s="25">
        <f t="shared" ref="F319" si="336">F320+F327+F331+F337+F346+F344+F350</f>
        <v>21680.93</v>
      </c>
      <c r="G319" s="24">
        <f>100-F319/E319*100</f>
        <v>57.220939672786592</v>
      </c>
      <c r="H319" s="23">
        <v>0</v>
      </c>
      <c r="I319" s="25">
        <v>0</v>
      </c>
      <c r="J319" s="25">
        <v>0</v>
      </c>
      <c r="K319" s="24">
        <v>0</v>
      </c>
      <c r="L319" s="23">
        <f>L320+L327+L331+L337+L346</f>
        <v>1233.9000000000001</v>
      </c>
      <c r="M319" s="25">
        <f>M320+M327+M331+M337+M346</f>
        <v>1233.9000000000001</v>
      </c>
      <c r="N319" s="25">
        <v>0</v>
      </c>
      <c r="O319" s="147">
        <f>100-N319/M319*100</f>
        <v>100</v>
      </c>
      <c r="P319" s="23">
        <f>P320+P327+P331+P337+P346+P344+P350</f>
        <v>49042.124000000003</v>
      </c>
      <c r="Q319" s="25">
        <f t="shared" ref="Q319:R319" si="337">Q320+Q327+Q331+Q337+Q346+Q344+Q350</f>
        <v>49447.274000000005</v>
      </c>
      <c r="R319" s="25">
        <f t="shared" si="337"/>
        <v>21680.93</v>
      </c>
      <c r="S319" s="24">
        <f>100-R319/Q319*100</f>
        <v>56.153437295653553</v>
      </c>
      <c r="T319" s="27">
        <v>0</v>
      </c>
      <c r="U319" s="25">
        <v>0</v>
      </c>
      <c r="V319" s="24">
        <v>0</v>
      </c>
    </row>
    <row r="320" spans="1:22" ht="91.5" thickBot="1" x14ac:dyDescent="0.4">
      <c r="A320" s="41" t="s">
        <v>14</v>
      </c>
      <c r="B320" s="303" t="s">
        <v>123</v>
      </c>
      <c r="C320" s="326" t="s">
        <v>122</v>
      </c>
      <c r="D320" s="307">
        <f>D321+D322+D323+D324+D325+D326</f>
        <v>35178.639000000003</v>
      </c>
      <c r="E320" s="305">
        <f>E321+E322+E323+E324+E325+E326</f>
        <v>35422.439000000006</v>
      </c>
      <c r="F320" s="305">
        <f>J320+N320+R320+U320</f>
        <v>16396.482</v>
      </c>
      <c r="G320" s="104">
        <f>100-F320/E320*100</f>
        <v>53.711595071135562</v>
      </c>
      <c r="H320" s="307">
        <v>0</v>
      </c>
      <c r="I320" s="305">
        <v>0</v>
      </c>
      <c r="J320" s="305">
        <v>0</v>
      </c>
      <c r="K320" s="104">
        <v>0</v>
      </c>
      <c r="L320" s="307">
        <v>0</v>
      </c>
      <c r="M320" s="305">
        <v>0</v>
      </c>
      <c r="N320" s="305">
        <v>0</v>
      </c>
      <c r="O320" s="237">
        <v>0</v>
      </c>
      <c r="P320" s="105">
        <f>P321+P322+P323+P324+P325+P326</f>
        <v>35178.639000000003</v>
      </c>
      <c r="Q320" s="102">
        <f>Q321+Q322+Q323+Q324+Q325+Q326</f>
        <v>35422.439000000006</v>
      </c>
      <c r="R320" s="102">
        <f>R321+R322+R323+R324+R325+R326</f>
        <v>16396.482</v>
      </c>
      <c r="S320" s="104">
        <f>100-R320/Q320*100</f>
        <v>53.711595071135562</v>
      </c>
      <c r="T320" s="306">
        <v>0</v>
      </c>
      <c r="U320" s="305">
        <v>0</v>
      </c>
      <c r="V320" s="104">
        <v>0</v>
      </c>
    </row>
    <row r="321" spans="1:22" ht="104" x14ac:dyDescent="0.35">
      <c r="A321" s="174" t="s">
        <v>124</v>
      </c>
      <c r="B321" s="213" t="s">
        <v>125</v>
      </c>
      <c r="C321" s="195" t="s">
        <v>122</v>
      </c>
      <c r="D321" s="196">
        <f t="shared" ref="D321:E351" si="338">H321+L321+P321+T321</f>
        <v>30592.7</v>
      </c>
      <c r="E321" s="197">
        <f t="shared" ref="E321:F336" si="339">I321+M321+Q321+T321</f>
        <v>30592.7</v>
      </c>
      <c r="F321" s="197">
        <f t="shared" si="339"/>
        <v>14318.513999999999</v>
      </c>
      <c r="G321" s="19">
        <f t="shared" ref="G321:G328" si="340">100-F321/E321*100</f>
        <v>53.196305000866225</v>
      </c>
      <c r="H321" s="196">
        <v>0</v>
      </c>
      <c r="I321" s="197">
        <v>0</v>
      </c>
      <c r="J321" s="197">
        <v>0</v>
      </c>
      <c r="K321" s="19">
        <v>0</v>
      </c>
      <c r="L321" s="196">
        <v>0</v>
      </c>
      <c r="M321" s="197">
        <v>0</v>
      </c>
      <c r="N321" s="197">
        <v>0</v>
      </c>
      <c r="O321" s="159">
        <v>0</v>
      </c>
      <c r="P321" s="108">
        <v>30592.7</v>
      </c>
      <c r="Q321" s="109">
        <v>30592.7</v>
      </c>
      <c r="R321" s="197">
        <v>14318.513999999999</v>
      </c>
      <c r="S321" s="19">
        <f>100-R321/Q321*100</f>
        <v>53.196305000866225</v>
      </c>
      <c r="T321" s="198">
        <v>0</v>
      </c>
      <c r="U321" s="197">
        <v>0</v>
      </c>
      <c r="V321" s="19">
        <v>0</v>
      </c>
    </row>
    <row r="322" spans="1:22" ht="39" x14ac:dyDescent="0.35">
      <c r="A322" s="178" t="s">
        <v>126</v>
      </c>
      <c r="B322" s="210" t="s">
        <v>127</v>
      </c>
      <c r="C322" s="180" t="s">
        <v>122</v>
      </c>
      <c r="D322" s="181">
        <f t="shared" si="338"/>
        <v>90.7</v>
      </c>
      <c r="E322" s="182">
        <f t="shared" si="339"/>
        <v>75.7</v>
      </c>
      <c r="F322" s="182">
        <f t="shared" si="339"/>
        <v>7.8</v>
      </c>
      <c r="G322" s="19">
        <f t="shared" si="340"/>
        <v>89.696169088507261</v>
      </c>
      <c r="H322" s="181">
        <v>0</v>
      </c>
      <c r="I322" s="182">
        <v>0</v>
      </c>
      <c r="J322" s="182">
        <v>0</v>
      </c>
      <c r="K322" s="14">
        <v>0</v>
      </c>
      <c r="L322" s="181">
        <v>0</v>
      </c>
      <c r="M322" s="182">
        <v>0</v>
      </c>
      <c r="N322" s="182">
        <v>0</v>
      </c>
      <c r="O322" s="158">
        <v>0</v>
      </c>
      <c r="P322" s="64">
        <v>90.7</v>
      </c>
      <c r="Q322" s="65">
        <v>75.7</v>
      </c>
      <c r="R322" s="182">
        <v>7.8</v>
      </c>
      <c r="S322" s="19">
        <f t="shared" ref="S322:S351" si="341">100-R322/Q322*100</f>
        <v>89.696169088507261</v>
      </c>
      <c r="T322" s="199">
        <v>0</v>
      </c>
      <c r="U322" s="182">
        <v>0</v>
      </c>
      <c r="V322" s="14">
        <v>0</v>
      </c>
    </row>
    <row r="323" spans="1:22" ht="65" x14ac:dyDescent="0.35">
      <c r="A323" s="178" t="s">
        <v>128</v>
      </c>
      <c r="B323" s="210" t="s">
        <v>129</v>
      </c>
      <c r="C323" s="180" t="s">
        <v>122</v>
      </c>
      <c r="D323" s="181">
        <f t="shared" si="338"/>
        <v>2817.0970000000002</v>
      </c>
      <c r="E323" s="182">
        <f t="shared" si="339"/>
        <v>2755.6959999999999</v>
      </c>
      <c r="F323" s="182">
        <f t="shared" si="339"/>
        <v>1343.6179999999999</v>
      </c>
      <c r="G323" s="19">
        <f t="shared" si="340"/>
        <v>51.242154432128942</v>
      </c>
      <c r="H323" s="181">
        <v>0</v>
      </c>
      <c r="I323" s="182">
        <v>0</v>
      </c>
      <c r="J323" s="182">
        <v>0</v>
      </c>
      <c r="K323" s="14">
        <v>0</v>
      </c>
      <c r="L323" s="181">
        <v>0</v>
      </c>
      <c r="M323" s="182">
        <v>0</v>
      </c>
      <c r="N323" s="182">
        <v>0</v>
      </c>
      <c r="O323" s="158">
        <v>0</v>
      </c>
      <c r="P323" s="64">
        <v>2817.0970000000002</v>
      </c>
      <c r="Q323" s="65">
        <v>2755.6959999999999</v>
      </c>
      <c r="R323" s="182">
        <v>1343.6179999999999</v>
      </c>
      <c r="S323" s="19">
        <f t="shared" si="341"/>
        <v>51.242154432128942</v>
      </c>
      <c r="T323" s="199">
        <v>0</v>
      </c>
      <c r="U323" s="182">
        <v>0</v>
      </c>
      <c r="V323" s="14">
        <v>0</v>
      </c>
    </row>
    <row r="324" spans="1:22" ht="52" x14ac:dyDescent="0.35">
      <c r="A324" s="178" t="s">
        <v>130</v>
      </c>
      <c r="B324" s="210" t="s">
        <v>131</v>
      </c>
      <c r="C324" s="180" t="s">
        <v>122</v>
      </c>
      <c r="D324" s="181">
        <f t="shared" si="338"/>
        <v>289.142</v>
      </c>
      <c r="E324" s="182">
        <f t="shared" si="339"/>
        <v>179.642</v>
      </c>
      <c r="F324" s="182">
        <f t="shared" si="339"/>
        <v>102.148</v>
      </c>
      <c r="G324" s="19">
        <f t="shared" si="340"/>
        <v>43.138018948798162</v>
      </c>
      <c r="H324" s="181">
        <v>0</v>
      </c>
      <c r="I324" s="182">
        <v>0</v>
      </c>
      <c r="J324" s="182">
        <v>0</v>
      </c>
      <c r="K324" s="14">
        <v>0</v>
      </c>
      <c r="L324" s="181">
        <v>0</v>
      </c>
      <c r="M324" s="182">
        <v>0</v>
      </c>
      <c r="N324" s="182">
        <v>0</v>
      </c>
      <c r="O324" s="158">
        <v>0</v>
      </c>
      <c r="P324" s="64">
        <v>289.142</v>
      </c>
      <c r="Q324" s="65">
        <v>179.642</v>
      </c>
      <c r="R324" s="182">
        <v>102.148</v>
      </c>
      <c r="S324" s="19">
        <f t="shared" si="341"/>
        <v>43.138018948798162</v>
      </c>
      <c r="T324" s="199">
        <v>0</v>
      </c>
      <c r="U324" s="182">
        <v>0</v>
      </c>
      <c r="V324" s="14">
        <v>0</v>
      </c>
    </row>
    <row r="325" spans="1:22" ht="52" x14ac:dyDescent="0.35">
      <c r="A325" s="178" t="s">
        <v>132</v>
      </c>
      <c r="B325" s="210" t="s">
        <v>133</v>
      </c>
      <c r="C325" s="180" t="s">
        <v>122</v>
      </c>
      <c r="D325" s="181">
        <f t="shared" si="338"/>
        <v>933.83299999999997</v>
      </c>
      <c r="E325" s="182">
        <f t="shared" si="339"/>
        <v>1363.5340000000001</v>
      </c>
      <c r="F325" s="182">
        <f t="shared" si="339"/>
        <v>503.86900000000003</v>
      </c>
      <c r="G325" s="19">
        <f t="shared" si="340"/>
        <v>63.046832715575853</v>
      </c>
      <c r="H325" s="181">
        <v>0</v>
      </c>
      <c r="I325" s="182">
        <v>0</v>
      </c>
      <c r="J325" s="182">
        <v>0</v>
      </c>
      <c r="K325" s="14">
        <v>0</v>
      </c>
      <c r="L325" s="181">
        <v>0</v>
      </c>
      <c r="M325" s="182">
        <v>0</v>
      </c>
      <c r="N325" s="182">
        <v>0</v>
      </c>
      <c r="O325" s="158">
        <v>0</v>
      </c>
      <c r="P325" s="64">
        <v>933.83299999999997</v>
      </c>
      <c r="Q325" s="65">
        <v>1363.5340000000001</v>
      </c>
      <c r="R325" s="182">
        <v>503.86900000000003</v>
      </c>
      <c r="S325" s="19">
        <f t="shared" si="341"/>
        <v>63.046832715575853</v>
      </c>
      <c r="T325" s="199">
        <v>0</v>
      </c>
      <c r="U325" s="182">
        <v>0</v>
      </c>
      <c r="V325" s="14">
        <v>0</v>
      </c>
    </row>
    <row r="326" spans="1:22" ht="65.5" thickBot="1" x14ac:dyDescent="0.4">
      <c r="A326" s="188" t="s">
        <v>134</v>
      </c>
      <c r="B326" s="212" t="s">
        <v>135</v>
      </c>
      <c r="C326" s="190" t="s">
        <v>122</v>
      </c>
      <c r="D326" s="191">
        <f t="shared" si="338"/>
        <v>455.16699999999997</v>
      </c>
      <c r="E326" s="192">
        <f t="shared" si="339"/>
        <v>455.16699999999997</v>
      </c>
      <c r="F326" s="192">
        <f t="shared" si="339"/>
        <v>120.533</v>
      </c>
      <c r="G326" s="93">
        <f t="shared" si="340"/>
        <v>73.518950187513596</v>
      </c>
      <c r="H326" s="191">
        <v>0</v>
      </c>
      <c r="I326" s="192">
        <v>0</v>
      </c>
      <c r="J326" s="192">
        <v>0</v>
      </c>
      <c r="K326" s="93">
        <v>0</v>
      </c>
      <c r="L326" s="191">
        <v>0</v>
      </c>
      <c r="M326" s="192">
        <v>0</v>
      </c>
      <c r="N326" s="192">
        <v>0</v>
      </c>
      <c r="O326" s="164">
        <v>0</v>
      </c>
      <c r="P326" s="91">
        <v>455.16699999999997</v>
      </c>
      <c r="Q326" s="92">
        <v>455.16699999999997</v>
      </c>
      <c r="R326" s="192">
        <v>120.533</v>
      </c>
      <c r="S326" s="93">
        <f t="shared" si="341"/>
        <v>73.518950187513596</v>
      </c>
      <c r="T326" s="193">
        <v>0</v>
      </c>
      <c r="U326" s="192">
        <v>0</v>
      </c>
      <c r="V326" s="93">
        <v>0</v>
      </c>
    </row>
    <row r="327" spans="1:22" ht="65" x14ac:dyDescent="0.35">
      <c r="A327" s="174" t="s">
        <v>25</v>
      </c>
      <c r="B327" s="206" t="s">
        <v>136</v>
      </c>
      <c r="C327" s="176" t="s">
        <v>122</v>
      </c>
      <c r="D327" s="207">
        <f t="shared" si="338"/>
        <v>3898.1750000000002</v>
      </c>
      <c r="E327" s="208">
        <f t="shared" si="339"/>
        <v>4059.5250000000001</v>
      </c>
      <c r="F327" s="208">
        <f t="shared" si="339"/>
        <v>1045.18</v>
      </c>
      <c r="G327" s="17">
        <f t="shared" si="340"/>
        <v>74.253638048786499</v>
      </c>
      <c r="H327" s="207">
        <v>0</v>
      </c>
      <c r="I327" s="208">
        <v>0</v>
      </c>
      <c r="J327" s="208">
        <v>0</v>
      </c>
      <c r="K327" s="17">
        <v>0</v>
      </c>
      <c r="L327" s="207">
        <v>0</v>
      </c>
      <c r="M327" s="208">
        <v>0</v>
      </c>
      <c r="N327" s="208">
        <v>0</v>
      </c>
      <c r="O327" s="177">
        <v>0</v>
      </c>
      <c r="P327" s="58">
        <f>P328+P329+P330</f>
        <v>3898.1750000000002</v>
      </c>
      <c r="Q327" s="59">
        <f>Q328+Q329+Q330</f>
        <v>4059.5250000000001</v>
      </c>
      <c r="R327" s="208">
        <f>R328+R329+R330</f>
        <v>1045.18</v>
      </c>
      <c r="S327" s="17">
        <f t="shared" si="341"/>
        <v>74.253638048786499</v>
      </c>
      <c r="T327" s="209">
        <v>0</v>
      </c>
      <c r="U327" s="208">
        <v>0</v>
      </c>
      <c r="V327" s="17">
        <v>0</v>
      </c>
    </row>
    <row r="328" spans="1:22" ht="351" x14ac:dyDescent="0.35">
      <c r="A328" s="178" t="s">
        <v>137</v>
      </c>
      <c r="B328" s="210" t="s">
        <v>138</v>
      </c>
      <c r="C328" s="180" t="s">
        <v>122</v>
      </c>
      <c r="D328" s="181">
        <f t="shared" si="338"/>
        <v>886</v>
      </c>
      <c r="E328" s="182">
        <f t="shared" si="339"/>
        <v>751</v>
      </c>
      <c r="F328" s="182">
        <f t="shared" si="339"/>
        <v>0</v>
      </c>
      <c r="G328" s="14">
        <f t="shared" si="340"/>
        <v>100</v>
      </c>
      <c r="H328" s="181">
        <v>0</v>
      </c>
      <c r="I328" s="182">
        <v>0</v>
      </c>
      <c r="J328" s="182">
        <v>0</v>
      </c>
      <c r="K328" s="14">
        <v>0</v>
      </c>
      <c r="L328" s="181">
        <v>0</v>
      </c>
      <c r="M328" s="182">
        <v>0</v>
      </c>
      <c r="N328" s="182">
        <v>0</v>
      </c>
      <c r="O328" s="158">
        <v>0</v>
      </c>
      <c r="P328" s="64">
        <v>886</v>
      </c>
      <c r="Q328" s="65">
        <v>751</v>
      </c>
      <c r="R328" s="182">
        <v>0</v>
      </c>
      <c r="S328" s="14">
        <f t="shared" si="341"/>
        <v>100</v>
      </c>
      <c r="T328" s="199">
        <v>0</v>
      </c>
      <c r="U328" s="182">
        <v>0</v>
      </c>
      <c r="V328" s="14">
        <v>0</v>
      </c>
    </row>
    <row r="329" spans="1:22" ht="91" x14ac:dyDescent="0.35">
      <c r="A329" s="174" t="s">
        <v>139</v>
      </c>
      <c r="B329" s="213" t="s">
        <v>140</v>
      </c>
      <c r="C329" s="195" t="s">
        <v>122</v>
      </c>
      <c r="D329" s="196">
        <f t="shared" si="338"/>
        <v>2792.1750000000002</v>
      </c>
      <c r="E329" s="197">
        <f t="shared" si="339"/>
        <v>2927.1750000000002</v>
      </c>
      <c r="F329" s="197">
        <f t="shared" si="339"/>
        <v>883.83</v>
      </c>
      <c r="G329" s="19">
        <f>100-F329/E329*100</f>
        <v>69.806041661328749</v>
      </c>
      <c r="H329" s="196">
        <v>0</v>
      </c>
      <c r="I329" s="197">
        <v>0</v>
      </c>
      <c r="J329" s="197">
        <v>0</v>
      </c>
      <c r="K329" s="19">
        <v>0</v>
      </c>
      <c r="L329" s="196">
        <v>0</v>
      </c>
      <c r="M329" s="197">
        <v>0</v>
      </c>
      <c r="N329" s="197">
        <v>0</v>
      </c>
      <c r="O329" s="159">
        <v>0</v>
      </c>
      <c r="P329" s="108">
        <v>2792.1750000000002</v>
      </c>
      <c r="Q329" s="109">
        <v>2927.1750000000002</v>
      </c>
      <c r="R329" s="214">
        <v>883.83</v>
      </c>
      <c r="S329" s="19">
        <f t="shared" si="341"/>
        <v>69.806041661328749</v>
      </c>
      <c r="T329" s="198">
        <v>0</v>
      </c>
      <c r="U329" s="197">
        <v>0</v>
      </c>
      <c r="V329" s="19">
        <v>0</v>
      </c>
    </row>
    <row r="330" spans="1:22" ht="39" x14ac:dyDescent="0.35">
      <c r="A330" s="178" t="s">
        <v>141</v>
      </c>
      <c r="B330" s="210" t="s">
        <v>142</v>
      </c>
      <c r="C330" s="180" t="s">
        <v>122</v>
      </c>
      <c r="D330" s="181">
        <f t="shared" si="338"/>
        <v>220</v>
      </c>
      <c r="E330" s="182">
        <f t="shared" si="339"/>
        <v>381.35</v>
      </c>
      <c r="F330" s="182">
        <f t="shared" si="339"/>
        <v>161.35</v>
      </c>
      <c r="G330" s="14">
        <f t="shared" ref="G330:G338" si="342">100-F330/E330*100</f>
        <v>57.689786285564452</v>
      </c>
      <c r="H330" s="181">
        <v>0</v>
      </c>
      <c r="I330" s="182">
        <v>0</v>
      </c>
      <c r="J330" s="182">
        <v>0</v>
      </c>
      <c r="K330" s="14">
        <v>0</v>
      </c>
      <c r="L330" s="181">
        <v>0</v>
      </c>
      <c r="M330" s="182">
        <v>0</v>
      </c>
      <c r="N330" s="182">
        <v>0</v>
      </c>
      <c r="O330" s="158">
        <v>0</v>
      </c>
      <c r="P330" s="64">
        <v>220</v>
      </c>
      <c r="Q330" s="65">
        <v>381.35</v>
      </c>
      <c r="R330" s="182">
        <v>161.35</v>
      </c>
      <c r="S330" s="19">
        <f t="shared" si="341"/>
        <v>57.689786285564452</v>
      </c>
      <c r="T330" s="199">
        <v>0</v>
      </c>
      <c r="U330" s="182">
        <v>0</v>
      </c>
      <c r="V330" s="14">
        <v>0</v>
      </c>
    </row>
    <row r="331" spans="1:22" ht="91" x14ac:dyDescent="0.35">
      <c r="A331" s="178" t="s">
        <v>36</v>
      </c>
      <c r="B331" s="1" t="s">
        <v>143</v>
      </c>
      <c r="C331" s="183" t="s">
        <v>122</v>
      </c>
      <c r="D331" s="187">
        <f t="shared" si="338"/>
        <v>1533.9</v>
      </c>
      <c r="E331" s="185">
        <f t="shared" si="339"/>
        <v>1533.9</v>
      </c>
      <c r="F331" s="185">
        <f t="shared" si="339"/>
        <v>0</v>
      </c>
      <c r="G331" s="6">
        <f t="shared" si="342"/>
        <v>100</v>
      </c>
      <c r="H331" s="187">
        <v>0</v>
      </c>
      <c r="I331" s="185">
        <v>0</v>
      </c>
      <c r="J331" s="185">
        <v>0</v>
      </c>
      <c r="K331" s="6">
        <v>0</v>
      </c>
      <c r="L331" s="68">
        <f>L332+L333+L334+L335+L336</f>
        <v>1233.9000000000001</v>
      </c>
      <c r="M331" s="69">
        <f>M332+M333+M334+M335+M336</f>
        <v>1233.9000000000001</v>
      </c>
      <c r="N331" s="185">
        <v>0</v>
      </c>
      <c r="O331" s="166">
        <f>100-N331/M331*100</f>
        <v>100</v>
      </c>
      <c r="P331" s="68">
        <f>P332+P333+P334+P335+P336</f>
        <v>300</v>
      </c>
      <c r="Q331" s="69">
        <f>Q332+Q333+Q334+Q335+Q336</f>
        <v>300</v>
      </c>
      <c r="R331" s="185">
        <f>R332+R333+R334+R335+R336</f>
        <v>0</v>
      </c>
      <c r="S331" s="17">
        <f t="shared" si="341"/>
        <v>100</v>
      </c>
      <c r="T331" s="186">
        <v>0</v>
      </c>
      <c r="U331" s="185">
        <v>0</v>
      </c>
      <c r="V331" s="6">
        <v>0</v>
      </c>
    </row>
    <row r="332" spans="1:22" ht="143" x14ac:dyDescent="0.35">
      <c r="A332" s="178" t="s">
        <v>144</v>
      </c>
      <c r="B332" s="10" t="s">
        <v>145</v>
      </c>
      <c r="C332" s="180" t="s">
        <v>122</v>
      </c>
      <c r="D332" s="181">
        <f t="shared" si="338"/>
        <v>240</v>
      </c>
      <c r="E332" s="182">
        <f t="shared" si="339"/>
        <v>240</v>
      </c>
      <c r="F332" s="182">
        <f t="shared" si="339"/>
        <v>0</v>
      </c>
      <c r="G332" s="14">
        <f t="shared" si="342"/>
        <v>100</v>
      </c>
      <c r="H332" s="181">
        <v>0</v>
      </c>
      <c r="I332" s="182">
        <v>0</v>
      </c>
      <c r="J332" s="182">
        <v>0</v>
      </c>
      <c r="K332" s="14">
        <v>0</v>
      </c>
      <c r="L332" s="64">
        <v>0</v>
      </c>
      <c r="M332" s="65">
        <v>0</v>
      </c>
      <c r="N332" s="182">
        <v>0</v>
      </c>
      <c r="O332" s="158">
        <v>0</v>
      </c>
      <c r="P332" s="64">
        <v>240</v>
      </c>
      <c r="Q332" s="65">
        <v>240</v>
      </c>
      <c r="R332" s="182">
        <v>0</v>
      </c>
      <c r="S332" s="19">
        <f t="shared" si="341"/>
        <v>100</v>
      </c>
      <c r="T332" s="199">
        <v>0</v>
      </c>
      <c r="U332" s="182">
        <v>0</v>
      </c>
      <c r="V332" s="14">
        <v>0</v>
      </c>
    </row>
    <row r="333" spans="1:22" ht="91" x14ac:dyDescent="0.35">
      <c r="A333" s="178" t="s">
        <v>146</v>
      </c>
      <c r="B333" s="10" t="s">
        <v>147</v>
      </c>
      <c r="C333" s="180" t="s">
        <v>122</v>
      </c>
      <c r="D333" s="181">
        <f t="shared" si="338"/>
        <v>30</v>
      </c>
      <c r="E333" s="182">
        <f t="shared" si="339"/>
        <v>30</v>
      </c>
      <c r="F333" s="182">
        <f t="shared" si="339"/>
        <v>0</v>
      </c>
      <c r="G333" s="14">
        <f t="shared" si="342"/>
        <v>100</v>
      </c>
      <c r="H333" s="181">
        <v>0</v>
      </c>
      <c r="I333" s="182">
        <v>0</v>
      </c>
      <c r="J333" s="182">
        <v>0</v>
      </c>
      <c r="K333" s="14">
        <v>0</v>
      </c>
      <c r="L333" s="64">
        <v>0</v>
      </c>
      <c r="M333" s="65">
        <v>0</v>
      </c>
      <c r="N333" s="182">
        <v>0</v>
      </c>
      <c r="O333" s="158">
        <v>0</v>
      </c>
      <c r="P333" s="64">
        <v>30</v>
      </c>
      <c r="Q333" s="65">
        <v>30</v>
      </c>
      <c r="R333" s="182">
        <v>0</v>
      </c>
      <c r="S333" s="19">
        <f t="shared" si="341"/>
        <v>100</v>
      </c>
      <c r="T333" s="199">
        <v>0</v>
      </c>
      <c r="U333" s="182">
        <v>0</v>
      </c>
      <c r="V333" s="14">
        <v>0</v>
      </c>
    </row>
    <row r="334" spans="1:22" ht="65" x14ac:dyDescent="0.35">
      <c r="A334" s="178" t="s">
        <v>148</v>
      </c>
      <c r="B334" s="10" t="s">
        <v>149</v>
      </c>
      <c r="C334" s="180" t="s">
        <v>122</v>
      </c>
      <c r="D334" s="181">
        <f t="shared" si="338"/>
        <v>855.9</v>
      </c>
      <c r="E334" s="182">
        <f t="shared" si="339"/>
        <v>855.9</v>
      </c>
      <c r="F334" s="182">
        <f t="shared" si="339"/>
        <v>0</v>
      </c>
      <c r="G334" s="14">
        <f t="shared" si="342"/>
        <v>100</v>
      </c>
      <c r="H334" s="181">
        <v>0</v>
      </c>
      <c r="I334" s="182">
        <v>0</v>
      </c>
      <c r="J334" s="182">
        <v>0</v>
      </c>
      <c r="K334" s="14">
        <v>0</v>
      </c>
      <c r="L334" s="64">
        <v>845.9</v>
      </c>
      <c r="M334" s="65">
        <v>845.9</v>
      </c>
      <c r="N334" s="182">
        <v>0</v>
      </c>
      <c r="O334" s="158">
        <f>100-N334/M334*100</f>
        <v>100</v>
      </c>
      <c r="P334" s="64">
        <v>10</v>
      </c>
      <c r="Q334" s="65">
        <v>10</v>
      </c>
      <c r="R334" s="182">
        <v>0</v>
      </c>
      <c r="S334" s="19">
        <f t="shared" si="341"/>
        <v>100</v>
      </c>
      <c r="T334" s="199">
        <v>0</v>
      </c>
      <c r="U334" s="182">
        <v>0</v>
      </c>
      <c r="V334" s="14">
        <v>0</v>
      </c>
    </row>
    <row r="335" spans="1:22" ht="169" x14ac:dyDescent="0.35">
      <c r="A335" s="178" t="s">
        <v>150</v>
      </c>
      <c r="B335" s="10" t="s">
        <v>151</v>
      </c>
      <c r="C335" s="180" t="s">
        <v>122</v>
      </c>
      <c r="D335" s="181">
        <f t="shared" si="338"/>
        <v>15</v>
      </c>
      <c r="E335" s="182">
        <f t="shared" si="339"/>
        <v>15</v>
      </c>
      <c r="F335" s="182">
        <f t="shared" si="339"/>
        <v>0</v>
      </c>
      <c r="G335" s="14">
        <f t="shared" si="342"/>
        <v>100</v>
      </c>
      <c r="H335" s="181">
        <v>0</v>
      </c>
      <c r="I335" s="182">
        <v>0</v>
      </c>
      <c r="J335" s="182">
        <v>0</v>
      </c>
      <c r="K335" s="14">
        <v>0</v>
      </c>
      <c r="L335" s="64">
        <v>0</v>
      </c>
      <c r="M335" s="65">
        <v>0</v>
      </c>
      <c r="N335" s="182">
        <v>0</v>
      </c>
      <c r="O335" s="158">
        <v>0</v>
      </c>
      <c r="P335" s="64">
        <v>15</v>
      </c>
      <c r="Q335" s="65">
        <v>15</v>
      </c>
      <c r="R335" s="182">
        <v>0</v>
      </c>
      <c r="S335" s="19">
        <f t="shared" si="341"/>
        <v>100</v>
      </c>
      <c r="T335" s="199">
        <v>0</v>
      </c>
      <c r="U335" s="182">
        <v>0</v>
      </c>
      <c r="V335" s="14">
        <v>0</v>
      </c>
    </row>
    <row r="336" spans="1:22" ht="65" x14ac:dyDescent="0.35">
      <c r="A336" s="178" t="s">
        <v>152</v>
      </c>
      <c r="B336" s="10" t="s">
        <v>153</v>
      </c>
      <c r="C336" s="180" t="s">
        <v>122</v>
      </c>
      <c r="D336" s="181">
        <f t="shared" si="338"/>
        <v>393</v>
      </c>
      <c r="E336" s="182">
        <f t="shared" si="339"/>
        <v>393</v>
      </c>
      <c r="F336" s="182">
        <f t="shared" si="339"/>
        <v>0</v>
      </c>
      <c r="G336" s="14">
        <f t="shared" si="342"/>
        <v>100</v>
      </c>
      <c r="H336" s="181">
        <v>0</v>
      </c>
      <c r="I336" s="182">
        <v>0</v>
      </c>
      <c r="J336" s="182">
        <v>0</v>
      </c>
      <c r="K336" s="14">
        <v>0</v>
      </c>
      <c r="L336" s="64">
        <v>388</v>
      </c>
      <c r="M336" s="65">
        <v>388</v>
      </c>
      <c r="N336" s="182">
        <v>0</v>
      </c>
      <c r="O336" s="158">
        <f>100-N336/M336*100</f>
        <v>100</v>
      </c>
      <c r="P336" s="64">
        <v>5</v>
      </c>
      <c r="Q336" s="65">
        <v>5</v>
      </c>
      <c r="R336" s="182">
        <v>0</v>
      </c>
      <c r="S336" s="19">
        <f t="shared" si="341"/>
        <v>100</v>
      </c>
      <c r="T336" s="199">
        <v>0</v>
      </c>
      <c r="U336" s="182">
        <v>0</v>
      </c>
      <c r="V336" s="14">
        <v>0</v>
      </c>
    </row>
    <row r="337" spans="1:22" ht="78" x14ac:dyDescent="0.35">
      <c r="A337" s="178" t="s">
        <v>55</v>
      </c>
      <c r="B337" s="1" t="s">
        <v>154</v>
      </c>
      <c r="C337" s="183" t="s">
        <v>122</v>
      </c>
      <c r="D337" s="187">
        <f t="shared" si="338"/>
        <v>7109.8510000000006</v>
      </c>
      <c r="E337" s="185">
        <f t="shared" si="338"/>
        <v>7109.8510000000006</v>
      </c>
      <c r="F337" s="185">
        <f t="shared" ref="E337:F351" si="343">J337+N337+R337+U337</f>
        <v>3134.8829999999994</v>
      </c>
      <c r="G337" s="6">
        <f t="shared" si="342"/>
        <v>55.907894553627088</v>
      </c>
      <c r="H337" s="187">
        <v>0</v>
      </c>
      <c r="I337" s="185">
        <v>0</v>
      </c>
      <c r="J337" s="185">
        <v>0</v>
      </c>
      <c r="K337" s="6">
        <v>0</v>
      </c>
      <c r="L337" s="187">
        <v>0</v>
      </c>
      <c r="M337" s="185">
        <v>0</v>
      </c>
      <c r="N337" s="185">
        <v>0</v>
      </c>
      <c r="O337" s="166">
        <v>0</v>
      </c>
      <c r="P337" s="68">
        <f>P338+P339+P340+P341+P342+P343</f>
        <v>7109.8510000000006</v>
      </c>
      <c r="Q337" s="69">
        <f>Q338+Q339+Q340+Q341+Q342+Q343</f>
        <v>7109.8510000000006</v>
      </c>
      <c r="R337" s="185">
        <f>R338+R339+R340+R341+R342+R343</f>
        <v>3134.8829999999994</v>
      </c>
      <c r="S337" s="6">
        <f t="shared" si="341"/>
        <v>55.907894553627088</v>
      </c>
      <c r="T337" s="186">
        <v>0</v>
      </c>
      <c r="U337" s="185">
        <v>0</v>
      </c>
      <c r="V337" s="6">
        <v>0</v>
      </c>
    </row>
    <row r="338" spans="1:22" ht="104" x14ac:dyDescent="0.35">
      <c r="A338" s="174" t="s">
        <v>155</v>
      </c>
      <c r="B338" s="28" t="s">
        <v>125</v>
      </c>
      <c r="C338" s="195" t="s">
        <v>122</v>
      </c>
      <c r="D338" s="196">
        <f t="shared" si="338"/>
        <v>6243.4790000000003</v>
      </c>
      <c r="E338" s="197">
        <f t="shared" si="343"/>
        <v>6243.4790000000003</v>
      </c>
      <c r="F338" s="197">
        <f t="shared" si="343"/>
        <v>2626.62</v>
      </c>
      <c r="G338" s="19">
        <f t="shared" si="342"/>
        <v>57.930186038905553</v>
      </c>
      <c r="H338" s="196">
        <v>0</v>
      </c>
      <c r="I338" s="197">
        <v>0</v>
      </c>
      <c r="J338" s="197">
        <v>0</v>
      </c>
      <c r="K338" s="19">
        <v>0</v>
      </c>
      <c r="L338" s="196">
        <v>0</v>
      </c>
      <c r="M338" s="197">
        <v>0</v>
      </c>
      <c r="N338" s="197">
        <v>0</v>
      </c>
      <c r="O338" s="159">
        <v>0</v>
      </c>
      <c r="P338" s="108">
        <v>6243.4790000000003</v>
      </c>
      <c r="Q338" s="109">
        <v>6243.4790000000003</v>
      </c>
      <c r="R338" s="197">
        <v>2626.62</v>
      </c>
      <c r="S338" s="19">
        <f t="shared" si="341"/>
        <v>57.930186038905553</v>
      </c>
      <c r="T338" s="198">
        <v>0</v>
      </c>
      <c r="U338" s="197">
        <v>0</v>
      </c>
      <c r="V338" s="19">
        <v>0</v>
      </c>
    </row>
    <row r="339" spans="1:22" ht="39" hidden="1" x14ac:dyDescent="0.35">
      <c r="A339" s="178" t="s">
        <v>156</v>
      </c>
      <c r="B339" s="10" t="s">
        <v>127</v>
      </c>
      <c r="C339" s="180" t="s">
        <v>122</v>
      </c>
      <c r="D339" s="181">
        <f t="shared" si="338"/>
        <v>0</v>
      </c>
      <c r="E339" s="182">
        <f t="shared" si="343"/>
        <v>0</v>
      </c>
      <c r="F339" s="182">
        <f t="shared" si="343"/>
        <v>0</v>
      </c>
      <c r="G339" s="14">
        <v>0</v>
      </c>
      <c r="H339" s="181"/>
      <c r="I339" s="182"/>
      <c r="J339" s="182"/>
      <c r="K339" s="14" t="e">
        <f t="shared" ref="K339" si="344">100-J339/I339</f>
        <v>#DIV/0!</v>
      </c>
      <c r="L339" s="181"/>
      <c r="M339" s="182"/>
      <c r="N339" s="182"/>
      <c r="O339" s="158" t="e">
        <f t="shared" ref="O339" si="345">100-N339/M339</f>
        <v>#DIV/0!</v>
      </c>
      <c r="P339" s="64">
        <v>0</v>
      </c>
      <c r="Q339" s="65">
        <v>0</v>
      </c>
      <c r="R339" s="182">
        <v>0</v>
      </c>
      <c r="S339" s="19" t="e">
        <f t="shared" si="341"/>
        <v>#DIV/0!</v>
      </c>
      <c r="T339" s="199"/>
      <c r="U339" s="182"/>
      <c r="V339" s="14" t="e">
        <f t="shared" ref="V339" si="346">100-U339/T339</f>
        <v>#DIV/0!</v>
      </c>
    </row>
    <row r="340" spans="1:22" ht="65" x14ac:dyDescent="0.35">
      <c r="A340" s="178" t="s">
        <v>156</v>
      </c>
      <c r="B340" s="10" t="s">
        <v>129</v>
      </c>
      <c r="C340" s="180" t="s">
        <v>122</v>
      </c>
      <c r="D340" s="181">
        <f t="shared" si="338"/>
        <v>528.78899999999999</v>
      </c>
      <c r="E340" s="182">
        <f t="shared" si="343"/>
        <v>528.78899999999999</v>
      </c>
      <c r="F340" s="182">
        <f t="shared" si="343"/>
        <v>273.30700000000002</v>
      </c>
      <c r="G340" s="14">
        <f>100-F340/E340*100</f>
        <v>48.314545121021801</v>
      </c>
      <c r="H340" s="181">
        <v>0</v>
      </c>
      <c r="I340" s="182">
        <v>0</v>
      </c>
      <c r="J340" s="182">
        <v>0</v>
      </c>
      <c r="K340" s="14">
        <v>0</v>
      </c>
      <c r="L340" s="181">
        <v>0</v>
      </c>
      <c r="M340" s="182">
        <v>0</v>
      </c>
      <c r="N340" s="182">
        <v>0</v>
      </c>
      <c r="O340" s="158">
        <v>0</v>
      </c>
      <c r="P340" s="64">
        <v>528.78899999999999</v>
      </c>
      <c r="Q340" s="65">
        <v>528.78899999999999</v>
      </c>
      <c r="R340" s="182">
        <v>273.30700000000002</v>
      </c>
      <c r="S340" s="19">
        <f t="shared" si="341"/>
        <v>48.314545121021801</v>
      </c>
      <c r="T340" s="199">
        <v>0</v>
      </c>
      <c r="U340" s="182">
        <v>0</v>
      </c>
      <c r="V340" s="14">
        <v>0</v>
      </c>
    </row>
    <row r="341" spans="1:22" ht="52" x14ac:dyDescent="0.35">
      <c r="A341" s="178" t="s">
        <v>157</v>
      </c>
      <c r="B341" s="10" t="s">
        <v>131</v>
      </c>
      <c r="C341" s="180" t="s">
        <v>122</v>
      </c>
      <c r="D341" s="181">
        <f t="shared" si="338"/>
        <v>0.83899999999999997</v>
      </c>
      <c r="E341" s="182">
        <f t="shared" si="343"/>
        <v>0.83899999999999997</v>
      </c>
      <c r="F341" s="182">
        <f t="shared" si="343"/>
        <v>0.20899999999999999</v>
      </c>
      <c r="G341" s="14">
        <f t="shared" ref="G341:G350" si="347">100-F341/E341*100</f>
        <v>75.089392133492254</v>
      </c>
      <c r="H341" s="181">
        <v>0</v>
      </c>
      <c r="I341" s="182">
        <v>0</v>
      </c>
      <c r="J341" s="182">
        <v>0</v>
      </c>
      <c r="K341" s="14">
        <v>0</v>
      </c>
      <c r="L341" s="181">
        <v>0</v>
      </c>
      <c r="M341" s="182">
        <v>0</v>
      </c>
      <c r="N341" s="182">
        <v>0</v>
      </c>
      <c r="O341" s="158">
        <v>0</v>
      </c>
      <c r="P341" s="64">
        <v>0.83899999999999997</v>
      </c>
      <c r="Q341" s="65">
        <v>0.83899999999999997</v>
      </c>
      <c r="R341" s="182">
        <v>0.20899999999999999</v>
      </c>
      <c r="S341" s="19">
        <f t="shared" si="341"/>
        <v>75.089392133492254</v>
      </c>
      <c r="T341" s="199">
        <v>0</v>
      </c>
      <c r="U341" s="182">
        <v>0</v>
      </c>
      <c r="V341" s="14">
        <v>0</v>
      </c>
    </row>
    <row r="342" spans="1:22" ht="52" x14ac:dyDescent="0.35">
      <c r="A342" s="178" t="s">
        <v>158</v>
      </c>
      <c r="B342" s="10" t="s">
        <v>160</v>
      </c>
      <c r="C342" s="180" t="s">
        <v>122</v>
      </c>
      <c r="D342" s="181">
        <f t="shared" si="338"/>
        <v>189.89500000000001</v>
      </c>
      <c r="E342" s="182">
        <f t="shared" si="343"/>
        <v>189.89500000000001</v>
      </c>
      <c r="F342" s="182">
        <f t="shared" si="343"/>
        <v>143.036</v>
      </c>
      <c r="G342" s="14">
        <f t="shared" si="347"/>
        <v>24.676268464151235</v>
      </c>
      <c r="H342" s="181">
        <v>0</v>
      </c>
      <c r="I342" s="182">
        <v>0</v>
      </c>
      <c r="J342" s="182">
        <v>0</v>
      </c>
      <c r="K342" s="14">
        <v>0</v>
      </c>
      <c r="L342" s="181">
        <v>0</v>
      </c>
      <c r="M342" s="182">
        <v>0</v>
      </c>
      <c r="N342" s="182">
        <v>0</v>
      </c>
      <c r="O342" s="158">
        <v>0</v>
      </c>
      <c r="P342" s="64">
        <v>189.89500000000001</v>
      </c>
      <c r="Q342" s="65">
        <v>189.89500000000001</v>
      </c>
      <c r="R342" s="182">
        <v>143.036</v>
      </c>
      <c r="S342" s="14">
        <f t="shared" si="341"/>
        <v>24.676268464151235</v>
      </c>
      <c r="T342" s="199">
        <v>0</v>
      </c>
      <c r="U342" s="182">
        <v>0</v>
      </c>
      <c r="V342" s="14">
        <v>0</v>
      </c>
    </row>
    <row r="343" spans="1:22" ht="65.5" thickBot="1" x14ac:dyDescent="0.4">
      <c r="A343" s="188" t="s">
        <v>159</v>
      </c>
      <c r="B343" s="89" t="s">
        <v>135</v>
      </c>
      <c r="C343" s="190" t="s">
        <v>122</v>
      </c>
      <c r="D343" s="191">
        <f t="shared" si="338"/>
        <v>146.84899999999999</v>
      </c>
      <c r="E343" s="192">
        <f t="shared" si="343"/>
        <v>146.84899999999999</v>
      </c>
      <c r="F343" s="192">
        <f t="shared" si="343"/>
        <v>91.710999999999999</v>
      </c>
      <c r="G343" s="93">
        <f t="shared" si="347"/>
        <v>37.547412648366688</v>
      </c>
      <c r="H343" s="191">
        <v>0</v>
      </c>
      <c r="I343" s="192">
        <v>0</v>
      </c>
      <c r="J343" s="192">
        <v>0</v>
      </c>
      <c r="K343" s="93">
        <v>0</v>
      </c>
      <c r="L343" s="191">
        <v>0</v>
      </c>
      <c r="M343" s="192">
        <v>0</v>
      </c>
      <c r="N343" s="192">
        <v>0</v>
      </c>
      <c r="O343" s="164">
        <v>0</v>
      </c>
      <c r="P343" s="91">
        <v>146.84899999999999</v>
      </c>
      <c r="Q343" s="92">
        <v>146.84899999999999</v>
      </c>
      <c r="R343" s="192">
        <v>91.710999999999999</v>
      </c>
      <c r="S343" s="93">
        <f t="shared" si="341"/>
        <v>37.547412648366688</v>
      </c>
      <c r="T343" s="193">
        <v>0</v>
      </c>
      <c r="U343" s="192">
        <v>0</v>
      </c>
      <c r="V343" s="93">
        <v>0</v>
      </c>
    </row>
    <row r="344" spans="1:22" ht="52" x14ac:dyDescent="0.35">
      <c r="A344" s="174" t="s">
        <v>57</v>
      </c>
      <c r="B344" s="28" t="s">
        <v>161</v>
      </c>
      <c r="C344" s="195" t="s">
        <v>122</v>
      </c>
      <c r="D344" s="196">
        <f t="shared" si="338"/>
        <v>459.16199999999998</v>
      </c>
      <c r="E344" s="197">
        <f t="shared" si="343"/>
        <v>459.16199999999998</v>
      </c>
      <c r="F344" s="197">
        <f t="shared" si="343"/>
        <v>124.363</v>
      </c>
      <c r="G344" s="19">
        <f t="shared" si="347"/>
        <v>72.915223820786565</v>
      </c>
      <c r="H344" s="196">
        <v>0</v>
      </c>
      <c r="I344" s="197">
        <v>0</v>
      </c>
      <c r="J344" s="197">
        <v>0</v>
      </c>
      <c r="K344" s="19">
        <v>0</v>
      </c>
      <c r="L344" s="196">
        <v>0</v>
      </c>
      <c r="M344" s="197">
        <v>0</v>
      </c>
      <c r="N344" s="197">
        <v>0</v>
      </c>
      <c r="O344" s="159">
        <v>0</v>
      </c>
      <c r="P344" s="108">
        <f>P345</f>
        <v>459.16199999999998</v>
      </c>
      <c r="Q344" s="109">
        <f>Q345</f>
        <v>459.16199999999998</v>
      </c>
      <c r="R344" s="197">
        <v>124.363</v>
      </c>
      <c r="S344" s="19">
        <f t="shared" si="341"/>
        <v>72.915223820786565</v>
      </c>
      <c r="T344" s="198">
        <v>0</v>
      </c>
      <c r="U344" s="197">
        <v>0</v>
      </c>
      <c r="V344" s="19">
        <v>0</v>
      </c>
    </row>
    <row r="345" spans="1:22" ht="91" x14ac:dyDescent="0.35">
      <c r="A345" s="178" t="s">
        <v>162</v>
      </c>
      <c r="B345" s="10" t="s">
        <v>163</v>
      </c>
      <c r="C345" s="180" t="s">
        <v>122</v>
      </c>
      <c r="D345" s="181">
        <f t="shared" si="338"/>
        <v>459.16199999999998</v>
      </c>
      <c r="E345" s="182">
        <f t="shared" si="343"/>
        <v>459.16199999999998</v>
      </c>
      <c r="F345" s="182">
        <f t="shared" si="343"/>
        <v>124.363</v>
      </c>
      <c r="G345" s="14">
        <f t="shared" si="347"/>
        <v>72.915223820786565</v>
      </c>
      <c r="H345" s="181">
        <v>0</v>
      </c>
      <c r="I345" s="182">
        <v>0</v>
      </c>
      <c r="J345" s="182">
        <v>0</v>
      </c>
      <c r="K345" s="14">
        <v>0</v>
      </c>
      <c r="L345" s="181">
        <v>0</v>
      </c>
      <c r="M345" s="182">
        <v>0</v>
      </c>
      <c r="N345" s="182">
        <v>0</v>
      </c>
      <c r="O345" s="158">
        <v>0</v>
      </c>
      <c r="P345" s="64">
        <v>459.16199999999998</v>
      </c>
      <c r="Q345" s="65">
        <v>459.16199999999998</v>
      </c>
      <c r="R345" s="182">
        <v>124.363</v>
      </c>
      <c r="S345" s="19">
        <f t="shared" si="341"/>
        <v>72.915223820786565</v>
      </c>
      <c r="T345" s="199">
        <v>0</v>
      </c>
      <c r="U345" s="182">
        <v>0</v>
      </c>
      <c r="V345" s="14">
        <v>0</v>
      </c>
    </row>
    <row r="346" spans="1:22" ht="65" x14ac:dyDescent="0.35">
      <c r="A346" s="178" t="s">
        <v>164</v>
      </c>
      <c r="B346" s="1" t="s">
        <v>165</v>
      </c>
      <c r="C346" s="183" t="s">
        <v>122</v>
      </c>
      <c r="D346" s="187">
        <f t="shared" si="338"/>
        <v>1733.0940000000001</v>
      </c>
      <c r="E346" s="185">
        <v>2096.297</v>
      </c>
      <c r="F346" s="185">
        <f t="shared" si="343"/>
        <v>815.97</v>
      </c>
      <c r="G346" s="6">
        <f t="shared" si="347"/>
        <v>61.075649108881045</v>
      </c>
      <c r="H346" s="187">
        <v>0</v>
      </c>
      <c r="I346" s="185">
        <v>0</v>
      </c>
      <c r="J346" s="185">
        <v>0</v>
      </c>
      <c r="K346" s="6">
        <v>0</v>
      </c>
      <c r="L346" s="187">
        <v>0</v>
      </c>
      <c r="M346" s="185">
        <v>0</v>
      </c>
      <c r="N346" s="185">
        <v>0</v>
      </c>
      <c r="O346" s="166">
        <v>0</v>
      </c>
      <c r="P346" s="68">
        <f>P347+P348+P349</f>
        <v>1733.0940000000001</v>
      </c>
      <c r="Q346" s="69">
        <f>Q347+Q348+Q349</f>
        <v>1733.0940000000001</v>
      </c>
      <c r="R346" s="185">
        <f>R347+R348+R349</f>
        <v>815.97</v>
      </c>
      <c r="S346" s="17">
        <f t="shared" si="341"/>
        <v>52.918306796976964</v>
      </c>
      <c r="T346" s="186">
        <v>0</v>
      </c>
      <c r="U346" s="185">
        <v>0</v>
      </c>
      <c r="V346" s="6">
        <v>0</v>
      </c>
    </row>
    <row r="347" spans="1:22" ht="91" x14ac:dyDescent="0.35">
      <c r="A347" s="178" t="s">
        <v>166</v>
      </c>
      <c r="B347" s="10" t="s">
        <v>167</v>
      </c>
      <c r="C347" s="180" t="s">
        <v>122</v>
      </c>
      <c r="D347" s="181">
        <f t="shared" si="338"/>
        <v>1443.095</v>
      </c>
      <c r="E347" s="182">
        <f t="shared" si="343"/>
        <v>1443.095</v>
      </c>
      <c r="F347" s="182">
        <f t="shared" si="343"/>
        <v>701.61400000000003</v>
      </c>
      <c r="G347" s="14">
        <f t="shared" si="347"/>
        <v>51.38130199328527</v>
      </c>
      <c r="H347" s="181">
        <v>0</v>
      </c>
      <c r="I347" s="182">
        <v>0</v>
      </c>
      <c r="J347" s="182">
        <v>0</v>
      </c>
      <c r="K347" s="14">
        <v>0</v>
      </c>
      <c r="L347" s="181">
        <v>0</v>
      </c>
      <c r="M347" s="182">
        <v>0</v>
      </c>
      <c r="N347" s="182">
        <v>0</v>
      </c>
      <c r="O347" s="158">
        <v>0</v>
      </c>
      <c r="P347" s="64">
        <v>1443.095</v>
      </c>
      <c r="Q347" s="65">
        <v>1443.095</v>
      </c>
      <c r="R347" s="65">
        <v>701.61400000000003</v>
      </c>
      <c r="S347" s="19">
        <f t="shared" si="341"/>
        <v>51.38130199328527</v>
      </c>
      <c r="T347" s="199">
        <v>0</v>
      </c>
      <c r="U347" s="182">
        <v>0</v>
      </c>
      <c r="V347" s="14">
        <v>0</v>
      </c>
    </row>
    <row r="348" spans="1:22" ht="52.5" customHeight="1" x14ac:dyDescent="0.35">
      <c r="A348" s="178" t="s">
        <v>168</v>
      </c>
      <c r="B348" s="10" t="s">
        <v>133</v>
      </c>
      <c r="C348" s="180" t="s">
        <v>122</v>
      </c>
      <c r="D348" s="181">
        <f t="shared" si="338"/>
        <v>205.303</v>
      </c>
      <c r="E348" s="182">
        <f t="shared" si="343"/>
        <v>205.303</v>
      </c>
      <c r="F348" s="182">
        <f t="shared" si="343"/>
        <v>99.686000000000007</v>
      </c>
      <c r="G348" s="14">
        <f t="shared" si="347"/>
        <v>51.444450397704848</v>
      </c>
      <c r="H348" s="181">
        <v>0</v>
      </c>
      <c r="I348" s="182">
        <v>0</v>
      </c>
      <c r="J348" s="182">
        <v>0</v>
      </c>
      <c r="K348" s="14">
        <v>0</v>
      </c>
      <c r="L348" s="181">
        <v>0</v>
      </c>
      <c r="M348" s="182">
        <v>0</v>
      </c>
      <c r="N348" s="182">
        <v>0</v>
      </c>
      <c r="O348" s="158">
        <v>0</v>
      </c>
      <c r="P348" s="64">
        <v>205.303</v>
      </c>
      <c r="Q348" s="65">
        <v>205.303</v>
      </c>
      <c r="R348" s="65">
        <v>99.686000000000007</v>
      </c>
      <c r="S348" s="19">
        <f t="shared" si="341"/>
        <v>51.444450397704848</v>
      </c>
      <c r="T348" s="199">
        <v>0</v>
      </c>
      <c r="U348" s="182">
        <v>0</v>
      </c>
      <c r="V348" s="14">
        <v>0</v>
      </c>
    </row>
    <row r="349" spans="1:22" ht="65" x14ac:dyDescent="0.35">
      <c r="A349" s="178" t="s">
        <v>169</v>
      </c>
      <c r="B349" s="10" t="s">
        <v>170</v>
      </c>
      <c r="C349" s="180" t="s">
        <v>122</v>
      </c>
      <c r="D349" s="181">
        <f t="shared" si="338"/>
        <v>84.695999999999998</v>
      </c>
      <c r="E349" s="182">
        <f t="shared" si="343"/>
        <v>84.695999999999998</v>
      </c>
      <c r="F349" s="182">
        <f t="shared" si="343"/>
        <v>14.67</v>
      </c>
      <c r="G349" s="14">
        <f t="shared" si="347"/>
        <v>82.679229243411726</v>
      </c>
      <c r="H349" s="181">
        <v>0</v>
      </c>
      <c r="I349" s="182">
        <v>0</v>
      </c>
      <c r="J349" s="182">
        <v>0</v>
      </c>
      <c r="K349" s="14">
        <v>0</v>
      </c>
      <c r="L349" s="181">
        <v>0</v>
      </c>
      <c r="M349" s="182">
        <v>0</v>
      </c>
      <c r="N349" s="182">
        <v>0</v>
      </c>
      <c r="O349" s="158">
        <v>0</v>
      </c>
      <c r="P349" s="64">
        <v>84.695999999999998</v>
      </c>
      <c r="Q349" s="65">
        <v>84.695999999999998</v>
      </c>
      <c r="R349" s="65">
        <v>14.67</v>
      </c>
      <c r="S349" s="19">
        <f t="shared" si="341"/>
        <v>82.679229243411726</v>
      </c>
      <c r="T349" s="199">
        <v>0</v>
      </c>
      <c r="U349" s="182">
        <v>0</v>
      </c>
      <c r="V349" s="14">
        <v>0</v>
      </c>
    </row>
    <row r="350" spans="1:22" ht="104" x14ac:dyDescent="0.35">
      <c r="A350" s="178" t="s">
        <v>171</v>
      </c>
      <c r="B350" s="363" t="s">
        <v>172</v>
      </c>
      <c r="C350" s="180" t="s">
        <v>122</v>
      </c>
      <c r="D350" s="181">
        <f t="shared" si="338"/>
        <v>363.20299999999997</v>
      </c>
      <c r="E350" s="182">
        <f t="shared" si="343"/>
        <v>363.20299999999997</v>
      </c>
      <c r="F350" s="182">
        <f t="shared" si="343"/>
        <v>164.05199999999999</v>
      </c>
      <c r="G350" s="14">
        <f t="shared" si="347"/>
        <v>54.831870882123766</v>
      </c>
      <c r="H350" s="181">
        <v>0</v>
      </c>
      <c r="I350" s="182">
        <v>0</v>
      </c>
      <c r="J350" s="182">
        <v>0</v>
      </c>
      <c r="K350" s="14">
        <v>0</v>
      </c>
      <c r="L350" s="181">
        <v>0</v>
      </c>
      <c r="M350" s="182">
        <v>0</v>
      </c>
      <c r="N350" s="182">
        <v>0</v>
      </c>
      <c r="O350" s="158">
        <v>0</v>
      </c>
      <c r="P350" s="64">
        <f>P351</f>
        <v>363.20299999999997</v>
      </c>
      <c r="Q350" s="65">
        <f>Q351</f>
        <v>363.20299999999997</v>
      </c>
      <c r="R350" s="182">
        <f>R351</f>
        <v>164.05199999999999</v>
      </c>
      <c r="S350" s="14">
        <f t="shared" si="341"/>
        <v>54.831870882123766</v>
      </c>
      <c r="T350" s="199">
        <v>0</v>
      </c>
      <c r="U350" s="182">
        <v>0</v>
      </c>
      <c r="V350" s="14">
        <v>0</v>
      </c>
    </row>
    <row r="351" spans="1:22" ht="78.5" thickBot="1" x14ac:dyDescent="0.4">
      <c r="A351" s="46" t="s">
        <v>173</v>
      </c>
      <c r="B351" s="218" t="s">
        <v>174</v>
      </c>
      <c r="C351" s="219" t="s">
        <v>122</v>
      </c>
      <c r="D351" s="220">
        <f t="shared" si="338"/>
        <v>363.20299999999997</v>
      </c>
      <c r="E351" s="221">
        <f t="shared" si="343"/>
        <v>363.20299999999997</v>
      </c>
      <c r="F351" s="221">
        <f t="shared" si="343"/>
        <v>164.05199999999999</v>
      </c>
      <c r="G351" s="136">
        <f>100-F351/E351*100</f>
        <v>54.831870882123766</v>
      </c>
      <c r="H351" s="220">
        <v>0</v>
      </c>
      <c r="I351" s="221">
        <v>0</v>
      </c>
      <c r="J351" s="221">
        <v>0</v>
      </c>
      <c r="K351" s="136">
        <v>0</v>
      </c>
      <c r="L351" s="220">
        <v>0</v>
      </c>
      <c r="M351" s="221">
        <v>0</v>
      </c>
      <c r="N351" s="221">
        <v>0</v>
      </c>
      <c r="O351" s="163">
        <v>0</v>
      </c>
      <c r="P351" s="222">
        <v>363.20299999999997</v>
      </c>
      <c r="Q351" s="223">
        <v>363.20299999999997</v>
      </c>
      <c r="R351" s="223">
        <v>164.05199999999999</v>
      </c>
      <c r="S351" s="136">
        <f t="shared" si="341"/>
        <v>54.831870882123766</v>
      </c>
      <c r="T351" s="224">
        <v>0</v>
      </c>
      <c r="U351" s="221">
        <v>0</v>
      </c>
      <c r="V351" s="136">
        <v>0</v>
      </c>
    </row>
    <row r="352" spans="1:22" ht="39.5" thickBot="1" x14ac:dyDescent="0.4">
      <c r="A352" s="36" t="s">
        <v>202</v>
      </c>
      <c r="B352" s="21" t="s">
        <v>203</v>
      </c>
      <c r="C352" s="173" t="s">
        <v>204</v>
      </c>
      <c r="D352" s="35">
        <f>D353+D362+D370+D376+D386+D388+D390+D392+D394</f>
        <v>650729.32999999996</v>
      </c>
      <c r="E352" s="25">
        <f t="shared" ref="E352:F352" si="348">E353+E362+E370+E376+E386+E388+E390+E392+E394</f>
        <v>652732.47999999986</v>
      </c>
      <c r="F352" s="27">
        <f t="shared" si="348"/>
        <v>339116.56099999999</v>
      </c>
      <c r="G352" s="24">
        <f>100-F352/E352*100</f>
        <v>48.046623786823041</v>
      </c>
      <c r="H352" s="35">
        <f>H353+H362+H370+H376+H386+H388+H390+H392+H394</f>
        <v>91074.427000000011</v>
      </c>
      <c r="I352" s="25">
        <f t="shared" ref="I352:J352" si="349">I353+I362+I370+I376+I386+I388+I390+I392+I394</f>
        <v>92847.298999999999</v>
      </c>
      <c r="J352" s="27">
        <f t="shared" si="349"/>
        <v>65457.065999999999</v>
      </c>
      <c r="K352" s="24">
        <f>100-J352/I352*100</f>
        <v>29.500301349638619</v>
      </c>
      <c r="L352" s="35">
        <f>L353+L362+L370+L376+L386+L388+L390+L392+L394</f>
        <v>548457.07299999986</v>
      </c>
      <c r="M352" s="25">
        <f t="shared" ref="M352:N352" si="350">M353+M362+M370+M376+M386+M388+M390+M392+M394</f>
        <v>548687.35099999979</v>
      </c>
      <c r="N352" s="27">
        <f t="shared" si="350"/>
        <v>271941.27</v>
      </c>
      <c r="O352" s="147">
        <f>100-N352/M352*100</f>
        <v>50.437845978337464</v>
      </c>
      <c r="P352" s="35">
        <f>P353+P362+P370+P376+P386+P388+P390+P392+P394</f>
        <v>11197.829999999998</v>
      </c>
      <c r="Q352" s="25">
        <f t="shared" ref="Q352:R352" si="351">Q353+Q362+Q370+Q376+Q386+Q388+Q390+Q392+Q394</f>
        <v>11197.829999999998</v>
      </c>
      <c r="R352" s="27">
        <f t="shared" si="351"/>
        <v>2843.2709999999997</v>
      </c>
      <c r="S352" s="24">
        <f>100-R352/Q352*100</f>
        <v>74.608732227583374</v>
      </c>
      <c r="T352" s="27">
        <f>T353+T362+T370+T376+T386+T388+T390+T392+T394</f>
        <v>0</v>
      </c>
      <c r="U352" s="27">
        <f>U353+U362+U370+U376+U386+U388+U390+U392+U394</f>
        <v>0</v>
      </c>
      <c r="V352" s="24">
        <v>0</v>
      </c>
    </row>
    <row r="353" spans="1:22" ht="52.5" thickBot="1" x14ac:dyDescent="0.4">
      <c r="A353" s="43" t="s">
        <v>14</v>
      </c>
      <c r="B353" s="338" t="s">
        <v>214</v>
      </c>
      <c r="C353" s="339" t="s">
        <v>204</v>
      </c>
      <c r="D353" s="340">
        <f>D354+D355+D356+D357+D358+D359+D360+D361</f>
        <v>395635.79999999993</v>
      </c>
      <c r="E353" s="336">
        <f>E354+E355+E356+E357+E358+E359+E360+E361</f>
        <v>392324.99999999994</v>
      </c>
      <c r="F353" s="337">
        <f>F354+F355+F356+F357+F358+F359+F360+F361</f>
        <v>207365.19999999998</v>
      </c>
      <c r="G353" s="341">
        <f>100-F353/E353*100</f>
        <v>47.144535780284201</v>
      </c>
      <c r="H353" s="337">
        <f>H354+H355+H356+H357+H358+H359+H360+H361</f>
        <v>73042.100000000006</v>
      </c>
      <c r="I353" s="337">
        <f>I354+I355+I356+I357+I358+I359+I360+I361</f>
        <v>73042.100000000006</v>
      </c>
      <c r="J353" s="337">
        <f>J354+J355+J356+J357+J358+J359+J360+J361</f>
        <v>48061.972999999998</v>
      </c>
      <c r="K353" s="341">
        <f>100-J353/I353*100</f>
        <v>34.199628707279786</v>
      </c>
      <c r="L353" s="337">
        <f>L354+L355+L356+L357+L358+L359+L360+L361</f>
        <v>322593.6999999999</v>
      </c>
      <c r="M353" s="337">
        <f>M354+M355+M356+M357+M358+M359+M360+M361</f>
        <v>319282.89999999991</v>
      </c>
      <c r="N353" s="337">
        <f>N354+N355+N356+N357+N358+N359+N360+N361</f>
        <v>159303.22699999998</v>
      </c>
      <c r="O353" s="342">
        <f>100-N353/M353*100</f>
        <v>50.10593207465854</v>
      </c>
      <c r="P353" s="343">
        <f t="shared" ref="P353:U353" si="352">SUM(P354:P361)</f>
        <v>0</v>
      </c>
      <c r="Q353" s="336">
        <f t="shared" si="352"/>
        <v>0</v>
      </c>
      <c r="R353" s="336">
        <f t="shared" si="352"/>
        <v>0</v>
      </c>
      <c r="S353" s="341">
        <v>0</v>
      </c>
      <c r="T353" s="337">
        <f t="shared" si="352"/>
        <v>0</v>
      </c>
      <c r="U353" s="336">
        <f t="shared" si="352"/>
        <v>0</v>
      </c>
      <c r="V353" s="341">
        <v>0</v>
      </c>
    </row>
    <row r="354" spans="1:22" ht="136.5" customHeight="1" thickBot="1" x14ac:dyDescent="0.4">
      <c r="A354" s="41" t="s">
        <v>124</v>
      </c>
      <c r="B354" s="364" t="s">
        <v>215</v>
      </c>
      <c r="C354" s="231" t="s">
        <v>204</v>
      </c>
      <c r="D354" s="365">
        <f>H354</f>
        <v>73042.100000000006</v>
      </c>
      <c r="E354" s="366">
        <f>I354</f>
        <v>73042.100000000006</v>
      </c>
      <c r="F354" s="366">
        <f>J354</f>
        <v>48061.972999999998</v>
      </c>
      <c r="G354" s="367">
        <f>100-F354/E354*100</f>
        <v>34.199628707279786</v>
      </c>
      <c r="H354" s="365">
        <v>73042.100000000006</v>
      </c>
      <c r="I354" s="366">
        <v>73042.100000000006</v>
      </c>
      <c r="J354" s="366">
        <v>48061.972999999998</v>
      </c>
      <c r="K354" s="367">
        <f>100-J354/I354*100</f>
        <v>34.199628707279786</v>
      </c>
      <c r="L354" s="365">
        <v>0</v>
      </c>
      <c r="M354" s="366">
        <v>0</v>
      </c>
      <c r="N354" s="366">
        <v>0</v>
      </c>
      <c r="O354" s="368">
        <v>0</v>
      </c>
      <c r="P354" s="365">
        <v>0</v>
      </c>
      <c r="Q354" s="366">
        <v>0</v>
      </c>
      <c r="R354" s="366">
        <v>0</v>
      </c>
      <c r="S354" s="367">
        <v>0</v>
      </c>
      <c r="T354" s="369">
        <v>0</v>
      </c>
      <c r="U354" s="366">
        <v>0</v>
      </c>
      <c r="V354" s="367">
        <v>0</v>
      </c>
    </row>
    <row r="355" spans="1:22" ht="104" x14ac:dyDescent="0.35">
      <c r="A355" s="174" t="s">
        <v>126</v>
      </c>
      <c r="B355" s="28" t="s">
        <v>216</v>
      </c>
      <c r="C355" s="229" t="s">
        <v>204</v>
      </c>
      <c r="D355" s="196">
        <f t="shared" ref="D355:F356" si="353">L355</f>
        <v>318.8</v>
      </c>
      <c r="E355" s="197">
        <f t="shared" si="353"/>
        <v>318.8</v>
      </c>
      <c r="F355" s="197">
        <f t="shared" si="353"/>
        <v>148.69300000000001</v>
      </c>
      <c r="G355" s="19">
        <f t="shared" ref="G355:G397" si="354">100-F355/E355*100</f>
        <v>53.358531994981178</v>
      </c>
      <c r="H355" s="196">
        <v>0</v>
      </c>
      <c r="I355" s="197">
        <v>0</v>
      </c>
      <c r="J355" s="197">
        <v>0</v>
      </c>
      <c r="K355" s="19">
        <v>0</v>
      </c>
      <c r="L355" s="196">
        <v>318.8</v>
      </c>
      <c r="M355" s="197">
        <v>318.8</v>
      </c>
      <c r="N355" s="197">
        <v>148.69300000000001</v>
      </c>
      <c r="O355" s="159">
        <f>100-N355/M355*100</f>
        <v>53.358531994981178</v>
      </c>
      <c r="P355" s="196">
        <v>0</v>
      </c>
      <c r="Q355" s="197">
        <v>0</v>
      </c>
      <c r="R355" s="197">
        <v>0</v>
      </c>
      <c r="S355" s="19">
        <v>0</v>
      </c>
      <c r="T355" s="198">
        <v>0</v>
      </c>
      <c r="U355" s="197">
        <v>0</v>
      </c>
      <c r="V355" s="19">
        <v>0</v>
      </c>
    </row>
    <row r="356" spans="1:22" ht="78" x14ac:dyDescent="0.35">
      <c r="A356" s="178" t="s">
        <v>128</v>
      </c>
      <c r="B356" s="10" t="s">
        <v>217</v>
      </c>
      <c r="C356" s="227" t="s">
        <v>204</v>
      </c>
      <c r="D356" s="181">
        <f t="shared" si="353"/>
        <v>273936.09999999998</v>
      </c>
      <c r="E356" s="182">
        <f t="shared" si="353"/>
        <v>271686.7</v>
      </c>
      <c r="F356" s="182">
        <f t="shared" si="353"/>
        <v>135166.53200000001</v>
      </c>
      <c r="G356" s="19">
        <f t="shared" si="354"/>
        <v>50.24911708964774</v>
      </c>
      <c r="H356" s="181">
        <v>0</v>
      </c>
      <c r="I356" s="182">
        <v>0</v>
      </c>
      <c r="J356" s="182">
        <v>0</v>
      </c>
      <c r="K356" s="14">
        <v>0</v>
      </c>
      <c r="L356" s="181">
        <v>273936.09999999998</v>
      </c>
      <c r="M356" s="182">
        <v>271686.7</v>
      </c>
      <c r="N356" s="182">
        <v>135166.53200000001</v>
      </c>
      <c r="O356" s="158">
        <f t="shared" ref="O356:O367" si="355">100-N356/M356*100</f>
        <v>50.24911708964774</v>
      </c>
      <c r="P356" s="181">
        <v>0</v>
      </c>
      <c r="Q356" s="182">
        <v>0</v>
      </c>
      <c r="R356" s="182">
        <v>0</v>
      </c>
      <c r="S356" s="14">
        <v>0</v>
      </c>
      <c r="T356" s="199">
        <v>0</v>
      </c>
      <c r="U356" s="182">
        <v>0</v>
      </c>
      <c r="V356" s="14">
        <v>0</v>
      </c>
    </row>
    <row r="357" spans="1:22" ht="52" x14ac:dyDescent="0.35">
      <c r="A357" s="178" t="s">
        <v>130</v>
      </c>
      <c r="B357" s="10" t="s">
        <v>218</v>
      </c>
      <c r="C357" s="227" t="s">
        <v>204</v>
      </c>
      <c r="D357" s="181">
        <f t="shared" ref="D357:E361" si="356">L357</f>
        <v>14383.3</v>
      </c>
      <c r="E357" s="182">
        <f t="shared" si="356"/>
        <v>13982.1</v>
      </c>
      <c r="F357" s="182">
        <f t="shared" ref="F357:F361" si="357">N357</f>
        <v>6934.17</v>
      </c>
      <c r="G357" s="19">
        <f t="shared" si="354"/>
        <v>50.406805844615619</v>
      </c>
      <c r="H357" s="181">
        <v>0</v>
      </c>
      <c r="I357" s="182">
        <v>0</v>
      </c>
      <c r="J357" s="182">
        <v>0</v>
      </c>
      <c r="K357" s="14">
        <v>0</v>
      </c>
      <c r="L357" s="181">
        <v>14383.3</v>
      </c>
      <c r="M357" s="182">
        <v>13982.1</v>
      </c>
      <c r="N357" s="182">
        <v>6934.17</v>
      </c>
      <c r="O357" s="158">
        <f t="shared" si="355"/>
        <v>50.406805844615619</v>
      </c>
      <c r="P357" s="181">
        <v>0</v>
      </c>
      <c r="Q357" s="182">
        <v>0</v>
      </c>
      <c r="R357" s="182">
        <v>0</v>
      </c>
      <c r="S357" s="14">
        <v>0</v>
      </c>
      <c r="T357" s="199">
        <v>0</v>
      </c>
      <c r="U357" s="182">
        <v>0</v>
      </c>
      <c r="V357" s="14">
        <v>0</v>
      </c>
    </row>
    <row r="358" spans="1:22" ht="52" x14ac:dyDescent="0.35">
      <c r="A358" s="178" t="s">
        <v>132</v>
      </c>
      <c r="B358" s="10" t="s">
        <v>219</v>
      </c>
      <c r="C358" s="227" t="s">
        <v>204</v>
      </c>
      <c r="D358" s="181">
        <f t="shared" si="356"/>
        <v>3428.1</v>
      </c>
      <c r="E358" s="182">
        <f t="shared" si="356"/>
        <v>3428.1</v>
      </c>
      <c r="F358" s="182">
        <f>N358</f>
        <v>1634.52</v>
      </c>
      <c r="G358" s="19">
        <f t="shared" si="354"/>
        <v>52.319943992298938</v>
      </c>
      <c r="H358" s="181">
        <v>0</v>
      </c>
      <c r="I358" s="182">
        <v>0</v>
      </c>
      <c r="J358" s="182">
        <v>0</v>
      </c>
      <c r="K358" s="14">
        <v>0</v>
      </c>
      <c r="L358" s="181">
        <v>3428.1</v>
      </c>
      <c r="M358" s="182">
        <v>3428.1</v>
      </c>
      <c r="N358" s="182">
        <v>1634.52</v>
      </c>
      <c r="O358" s="158">
        <f t="shared" si="355"/>
        <v>52.319943992298938</v>
      </c>
      <c r="P358" s="181">
        <v>0</v>
      </c>
      <c r="Q358" s="182">
        <v>0</v>
      </c>
      <c r="R358" s="182">
        <v>0</v>
      </c>
      <c r="S358" s="14">
        <v>0</v>
      </c>
      <c r="T358" s="199">
        <v>0</v>
      </c>
      <c r="U358" s="182">
        <v>0</v>
      </c>
      <c r="V358" s="14">
        <v>0</v>
      </c>
    </row>
    <row r="359" spans="1:22" ht="117" x14ac:dyDescent="0.35">
      <c r="A359" s="178" t="s">
        <v>134</v>
      </c>
      <c r="B359" s="10" t="s">
        <v>220</v>
      </c>
      <c r="C359" s="227" t="s">
        <v>204</v>
      </c>
      <c r="D359" s="181">
        <f t="shared" si="356"/>
        <v>6096.6</v>
      </c>
      <c r="E359" s="182">
        <f t="shared" si="356"/>
        <v>6096.6</v>
      </c>
      <c r="F359" s="182">
        <f t="shared" si="357"/>
        <v>3569.9169999999999</v>
      </c>
      <c r="G359" s="19">
        <f t="shared" si="354"/>
        <v>41.444132795328549</v>
      </c>
      <c r="H359" s="181">
        <v>0</v>
      </c>
      <c r="I359" s="182">
        <v>0</v>
      </c>
      <c r="J359" s="182">
        <v>0</v>
      </c>
      <c r="K359" s="14">
        <v>0</v>
      </c>
      <c r="L359" s="181">
        <v>6096.6</v>
      </c>
      <c r="M359" s="182">
        <v>6096.6</v>
      </c>
      <c r="N359" s="182">
        <v>3569.9169999999999</v>
      </c>
      <c r="O359" s="158">
        <f t="shared" si="355"/>
        <v>41.444132795328549</v>
      </c>
      <c r="P359" s="181">
        <v>0</v>
      </c>
      <c r="Q359" s="182">
        <v>0</v>
      </c>
      <c r="R359" s="182">
        <v>0</v>
      </c>
      <c r="S359" s="14">
        <v>0</v>
      </c>
      <c r="T359" s="199">
        <v>0</v>
      </c>
      <c r="U359" s="182">
        <v>0</v>
      </c>
      <c r="V359" s="14">
        <v>0</v>
      </c>
    </row>
    <row r="360" spans="1:22" ht="65" x14ac:dyDescent="0.35">
      <c r="A360" s="178" t="s">
        <v>221</v>
      </c>
      <c r="B360" s="10" t="s">
        <v>222</v>
      </c>
      <c r="C360" s="227" t="s">
        <v>204</v>
      </c>
      <c r="D360" s="181">
        <f t="shared" si="356"/>
        <v>14535.6</v>
      </c>
      <c r="E360" s="182">
        <f t="shared" si="356"/>
        <v>14535.6</v>
      </c>
      <c r="F360" s="182">
        <f t="shared" si="357"/>
        <v>7302.8109999999997</v>
      </c>
      <c r="G360" s="14">
        <f t="shared" si="354"/>
        <v>49.759136189768569</v>
      </c>
      <c r="H360" s="181">
        <v>0</v>
      </c>
      <c r="I360" s="182">
        <v>0</v>
      </c>
      <c r="J360" s="182">
        <v>0</v>
      </c>
      <c r="K360" s="14">
        <v>0</v>
      </c>
      <c r="L360" s="181">
        <v>14535.6</v>
      </c>
      <c r="M360" s="182">
        <v>14535.6</v>
      </c>
      <c r="N360" s="182">
        <v>7302.8109999999997</v>
      </c>
      <c r="O360" s="158">
        <f t="shared" si="355"/>
        <v>49.759136189768569</v>
      </c>
      <c r="P360" s="181">
        <v>0</v>
      </c>
      <c r="Q360" s="182">
        <v>0</v>
      </c>
      <c r="R360" s="182">
        <v>0</v>
      </c>
      <c r="S360" s="14">
        <v>0</v>
      </c>
      <c r="T360" s="199">
        <v>0</v>
      </c>
      <c r="U360" s="182">
        <v>0</v>
      </c>
      <c r="V360" s="14">
        <v>0</v>
      </c>
    </row>
    <row r="361" spans="1:22" ht="104" x14ac:dyDescent="0.35">
      <c r="A361" s="174" t="s">
        <v>223</v>
      </c>
      <c r="B361" s="28" t="s">
        <v>224</v>
      </c>
      <c r="C361" s="229" t="s">
        <v>204</v>
      </c>
      <c r="D361" s="196">
        <f t="shared" si="356"/>
        <v>9895.2000000000007</v>
      </c>
      <c r="E361" s="197">
        <f t="shared" si="356"/>
        <v>9235</v>
      </c>
      <c r="F361" s="197">
        <f t="shared" si="357"/>
        <v>4546.5839999999998</v>
      </c>
      <c r="G361" s="19">
        <f t="shared" si="354"/>
        <v>50.767904710341092</v>
      </c>
      <c r="H361" s="196">
        <v>0</v>
      </c>
      <c r="I361" s="197">
        <v>0</v>
      </c>
      <c r="J361" s="197">
        <v>0</v>
      </c>
      <c r="K361" s="19">
        <v>0</v>
      </c>
      <c r="L361" s="196">
        <v>9895.2000000000007</v>
      </c>
      <c r="M361" s="197">
        <v>9235</v>
      </c>
      <c r="N361" s="197">
        <v>4546.5839999999998</v>
      </c>
      <c r="O361" s="159">
        <f t="shared" si="355"/>
        <v>50.767904710341092</v>
      </c>
      <c r="P361" s="196">
        <v>0</v>
      </c>
      <c r="Q361" s="197">
        <v>0</v>
      </c>
      <c r="R361" s="197">
        <v>0</v>
      </c>
      <c r="S361" s="19">
        <v>0</v>
      </c>
      <c r="T361" s="198">
        <v>0</v>
      </c>
      <c r="U361" s="197">
        <v>0</v>
      </c>
      <c r="V361" s="19">
        <v>0</v>
      </c>
    </row>
    <row r="362" spans="1:22" ht="117" x14ac:dyDescent="0.35">
      <c r="A362" s="178" t="s">
        <v>21</v>
      </c>
      <c r="B362" s="211" t="s">
        <v>225</v>
      </c>
      <c r="C362" s="230" t="s">
        <v>204</v>
      </c>
      <c r="D362" s="184">
        <f>D363+D364+D365+D366+D367+D368+D369</f>
        <v>78504.55</v>
      </c>
      <c r="E362" s="185">
        <f>E363+E364+E365+E366+E367+E368+E369</f>
        <v>81500</v>
      </c>
      <c r="F362" s="186">
        <f>F363+F364+F365+F366+F367+F368+F369</f>
        <v>39652.351999999999</v>
      </c>
      <c r="G362" s="6">
        <f t="shared" si="354"/>
        <v>51.346807361963194</v>
      </c>
      <c r="H362" s="185">
        <f>H363+H364+H365+H366+H367+H368+H369</f>
        <v>14155.1</v>
      </c>
      <c r="I362" s="185">
        <f>I363+I364+I365+I366+I367+I368+I369</f>
        <v>14682.7</v>
      </c>
      <c r="J362" s="185">
        <f>J363+J364+J365+J366+J367+J368+J369</f>
        <v>14500.455</v>
      </c>
      <c r="K362" s="6">
        <f>100-J362/I362*100</f>
        <v>1.241222663406603</v>
      </c>
      <c r="L362" s="185">
        <f>L363+L364+L365+L366+L367+L368+L369</f>
        <v>64349.45</v>
      </c>
      <c r="M362" s="185">
        <f>M363+M364+M365+M366+M367+M368+M369</f>
        <v>66817.3</v>
      </c>
      <c r="N362" s="185">
        <f>N363+N364+N365+N366+N367+N368+N369</f>
        <v>25151.897000000001</v>
      </c>
      <c r="O362" s="166">
        <f t="shared" si="355"/>
        <v>62.357208387648114</v>
      </c>
      <c r="P362" s="187">
        <f t="shared" ref="P362:U362" si="358">SUM(P363:P369)</f>
        <v>0</v>
      </c>
      <c r="Q362" s="185">
        <f t="shared" si="358"/>
        <v>0</v>
      </c>
      <c r="R362" s="185">
        <f t="shared" si="358"/>
        <v>0</v>
      </c>
      <c r="S362" s="6">
        <v>0</v>
      </c>
      <c r="T362" s="186">
        <f t="shared" si="358"/>
        <v>0</v>
      </c>
      <c r="U362" s="185">
        <f t="shared" si="358"/>
        <v>0</v>
      </c>
      <c r="V362" s="6">
        <v>0</v>
      </c>
    </row>
    <row r="363" spans="1:22" ht="26.5" thickBot="1" x14ac:dyDescent="0.4">
      <c r="A363" s="188" t="s">
        <v>226</v>
      </c>
      <c r="B363" s="89" t="s">
        <v>227</v>
      </c>
      <c r="C363" s="228" t="s">
        <v>204</v>
      </c>
      <c r="D363" s="191">
        <f t="shared" ref="D363:F367" si="359">L363</f>
        <v>8385.7000000000007</v>
      </c>
      <c r="E363" s="192">
        <f t="shared" si="359"/>
        <v>8385.7000000000007</v>
      </c>
      <c r="F363" s="192">
        <f t="shared" si="359"/>
        <v>3249.3789999999999</v>
      </c>
      <c r="G363" s="93">
        <f t="shared" si="354"/>
        <v>61.250951023766653</v>
      </c>
      <c r="H363" s="191">
        <v>0</v>
      </c>
      <c r="I363" s="192">
        <v>0</v>
      </c>
      <c r="J363" s="192">
        <v>0</v>
      </c>
      <c r="K363" s="93">
        <v>0</v>
      </c>
      <c r="L363" s="191">
        <v>8385.7000000000007</v>
      </c>
      <c r="M363" s="192">
        <v>8385.7000000000007</v>
      </c>
      <c r="N363" s="192">
        <v>3249.3789999999999</v>
      </c>
      <c r="O363" s="164">
        <f t="shared" si="355"/>
        <v>61.250951023766653</v>
      </c>
      <c r="P363" s="191">
        <v>0</v>
      </c>
      <c r="Q363" s="192">
        <v>0</v>
      </c>
      <c r="R363" s="192">
        <v>0</v>
      </c>
      <c r="S363" s="93">
        <v>0</v>
      </c>
      <c r="T363" s="193">
        <v>0</v>
      </c>
      <c r="U363" s="192">
        <v>0</v>
      </c>
      <c r="V363" s="93">
        <v>0</v>
      </c>
    </row>
    <row r="364" spans="1:22" ht="182" x14ac:dyDescent="0.35">
      <c r="A364" s="174" t="s">
        <v>228</v>
      </c>
      <c r="B364" s="28" t="s">
        <v>229</v>
      </c>
      <c r="C364" s="229" t="s">
        <v>204</v>
      </c>
      <c r="D364" s="196">
        <f t="shared" si="359"/>
        <v>31282.7</v>
      </c>
      <c r="E364" s="197">
        <f t="shared" si="359"/>
        <v>31282.7</v>
      </c>
      <c r="F364" s="197">
        <f t="shared" si="359"/>
        <v>16025.056</v>
      </c>
      <c r="G364" s="19">
        <f t="shared" si="354"/>
        <v>48.773424288824174</v>
      </c>
      <c r="H364" s="196">
        <v>0</v>
      </c>
      <c r="I364" s="197">
        <v>0</v>
      </c>
      <c r="J364" s="197">
        <v>0</v>
      </c>
      <c r="K364" s="19">
        <v>0</v>
      </c>
      <c r="L364" s="196">
        <v>31282.7</v>
      </c>
      <c r="M364" s="197">
        <v>31282.7</v>
      </c>
      <c r="N364" s="197">
        <v>16025.056</v>
      </c>
      <c r="O364" s="159">
        <f t="shared" si="355"/>
        <v>48.773424288824174</v>
      </c>
      <c r="P364" s="196">
        <v>0</v>
      </c>
      <c r="Q364" s="197">
        <v>0</v>
      </c>
      <c r="R364" s="197">
        <v>0</v>
      </c>
      <c r="S364" s="19">
        <v>0</v>
      </c>
      <c r="T364" s="198">
        <v>0</v>
      </c>
      <c r="U364" s="197">
        <v>0</v>
      </c>
      <c r="V364" s="19">
        <v>0</v>
      </c>
    </row>
    <row r="365" spans="1:22" ht="156" x14ac:dyDescent="0.35">
      <c r="A365" s="178" t="s">
        <v>230</v>
      </c>
      <c r="B365" s="10" t="s">
        <v>231</v>
      </c>
      <c r="C365" s="227" t="s">
        <v>204</v>
      </c>
      <c r="D365" s="181">
        <f t="shared" si="359"/>
        <v>847.4</v>
      </c>
      <c r="E365" s="182">
        <f t="shared" si="359"/>
        <v>847.4</v>
      </c>
      <c r="F365" s="182">
        <f t="shared" si="359"/>
        <v>390</v>
      </c>
      <c r="G365" s="19">
        <f t="shared" si="354"/>
        <v>53.976870427189048</v>
      </c>
      <c r="H365" s="181">
        <v>0</v>
      </c>
      <c r="I365" s="182">
        <v>0</v>
      </c>
      <c r="J365" s="182">
        <v>0</v>
      </c>
      <c r="K365" s="14">
        <v>0</v>
      </c>
      <c r="L365" s="181">
        <v>847.4</v>
      </c>
      <c r="M365" s="182">
        <v>847.4</v>
      </c>
      <c r="N365" s="182">
        <v>390</v>
      </c>
      <c r="O365" s="158">
        <f t="shared" si="355"/>
        <v>53.976870427189048</v>
      </c>
      <c r="P365" s="181">
        <v>0</v>
      </c>
      <c r="Q365" s="182">
        <v>0</v>
      </c>
      <c r="R365" s="182">
        <v>0</v>
      </c>
      <c r="S365" s="14">
        <v>0</v>
      </c>
      <c r="T365" s="199">
        <v>0</v>
      </c>
      <c r="U365" s="182">
        <v>0</v>
      </c>
      <c r="V365" s="14">
        <v>0</v>
      </c>
    </row>
    <row r="366" spans="1:22" ht="52" x14ac:dyDescent="0.35">
      <c r="A366" s="178" t="s">
        <v>232</v>
      </c>
      <c r="B366" s="10" t="s">
        <v>233</v>
      </c>
      <c r="C366" s="227" t="s">
        <v>204</v>
      </c>
      <c r="D366" s="181">
        <f t="shared" si="359"/>
        <v>18582.849999999999</v>
      </c>
      <c r="E366" s="182">
        <f t="shared" si="359"/>
        <v>18582.8</v>
      </c>
      <c r="F366" s="182">
        <f t="shared" si="359"/>
        <v>3381.1970000000001</v>
      </c>
      <c r="G366" s="19">
        <f t="shared" si="354"/>
        <v>81.804695740146798</v>
      </c>
      <c r="H366" s="181">
        <v>0</v>
      </c>
      <c r="I366" s="182">
        <v>0</v>
      </c>
      <c r="J366" s="182">
        <v>0</v>
      </c>
      <c r="K366" s="14">
        <v>0</v>
      </c>
      <c r="L366" s="181">
        <v>18582.849999999999</v>
      </c>
      <c r="M366" s="182">
        <v>18582.8</v>
      </c>
      <c r="N366" s="182">
        <v>3381.1970000000001</v>
      </c>
      <c r="O366" s="158">
        <f t="shared" si="355"/>
        <v>81.804695740146798</v>
      </c>
      <c r="P366" s="181">
        <v>0</v>
      </c>
      <c r="Q366" s="182">
        <v>0</v>
      </c>
      <c r="R366" s="182">
        <v>0</v>
      </c>
      <c r="S366" s="14">
        <v>0</v>
      </c>
      <c r="T366" s="199">
        <v>0</v>
      </c>
      <c r="U366" s="182">
        <v>0</v>
      </c>
      <c r="V366" s="14">
        <v>0</v>
      </c>
    </row>
    <row r="367" spans="1:22" ht="65" x14ac:dyDescent="0.35">
      <c r="A367" s="178" t="s">
        <v>234</v>
      </c>
      <c r="B367" s="10" t="s">
        <v>235</v>
      </c>
      <c r="C367" s="227" t="s">
        <v>204</v>
      </c>
      <c r="D367" s="181">
        <f t="shared" si="359"/>
        <v>5250.6</v>
      </c>
      <c r="E367" s="182">
        <f t="shared" si="359"/>
        <v>7718.5</v>
      </c>
      <c r="F367" s="182">
        <f t="shared" si="359"/>
        <v>2106.2649999999999</v>
      </c>
      <c r="G367" s="19">
        <f t="shared" si="354"/>
        <v>72.711472436354214</v>
      </c>
      <c r="H367" s="181">
        <v>0</v>
      </c>
      <c r="I367" s="182">
        <v>0</v>
      </c>
      <c r="J367" s="182">
        <v>0</v>
      </c>
      <c r="K367" s="14">
        <v>0</v>
      </c>
      <c r="L367" s="181">
        <v>5250.6</v>
      </c>
      <c r="M367" s="182">
        <v>7718.5</v>
      </c>
      <c r="N367" s="182">
        <v>2106.2649999999999</v>
      </c>
      <c r="O367" s="158">
        <f t="shared" si="355"/>
        <v>72.711472436354214</v>
      </c>
      <c r="P367" s="181">
        <v>0</v>
      </c>
      <c r="Q367" s="182">
        <v>0</v>
      </c>
      <c r="R367" s="182">
        <v>0</v>
      </c>
      <c r="S367" s="14">
        <v>0</v>
      </c>
      <c r="T367" s="199">
        <v>0</v>
      </c>
      <c r="U367" s="182">
        <v>0</v>
      </c>
      <c r="V367" s="14">
        <v>0</v>
      </c>
    </row>
    <row r="368" spans="1:22" ht="91" x14ac:dyDescent="0.35">
      <c r="A368" s="178" t="s">
        <v>236</v>
      </c>
      <c r="B368" s="10" t="s">
        <v>237</v>
      </c>
      <c r="C368" s="227" t="s">
        <v>204</v>
      </c>
      <c r="D368" s="181">
        <f>H368</f>
        <v>14155.1</v>
      </c>
      <c r="E368" s="182">
        <f>I368</f>
        <v>14682.7</v>
      </c>
      <c r="F368" s="182">
        <f>J368</f>
        <v>14500.455</v>
      </c>
      <c r="G368" s="14">
        <f t="shared" si="354"/>
        <v>1.241222663406603</v>
      </c>
      <c r="H368" s="181">
        <v>14155.1</v>
      </c>
      <c r="I368" s="182">
        <v>14682.7</v>
      </c>
      <c r="J368" s="182">
        <v>14500.455</v>
      </c>
      <c r="K368" s="14">
        <f>100-J368/I368*100</f>
        <v>1.241222663406603</v>
      </c>
      <c r="L368" s="181">
        <v>0</v>
      </c>
      <c r="M368" s="182">
        <v>0</v>
      </c>
      <c r="N368" s="182">
        <v>0</v>
      </c>
      <c r="O368" s="158">
        <v>0</v>
      </c>
      <c r="P368" s="181">
        <v>0</v>
      </c>
      <c r="Q368" s="182">
        <v>0</v>
      </c>
      <c r="R368" s="182">
        <v>0</v>
      </c>
      <c r="S368" s="14">
        <v>0</v>
      </c>
      <c r="T368" s="199">
        <v>0</v>
      </c>
      <c r="U368" s="182">
        <v>0</v>
      </c>
      <c r="V368" s="14">
        <v>0</v>
      </c>
    </row>
    <row r="369" spans="1:22" ht="78" x14ac:dyDescent="0.35">
      <c r="A369" s="174" t="s">
        <v>238</v>
      </c>
      <c r="B369" s="28" t="s">
        <v>239</v>
      </c>
      <c r="C369" s="229" t="s">
        <v>204</v>
      </c>
      <c r="D369" s="196">
        <f>L369</f>
        <v>0.2</v>
      </c>
      <c r="E369" s="197">
        <f>M369</f>
        <v>0.2</v>
      </c>
      <c r="F369" s="197">
        <f>N369</f>
        <v>0</v>
      </c>
      <c r="G369" s="19">
        <f t="shared" si="354"/>
        <v>100</v>
      </c>
      <c r="H369" s="196">
        <v>0</v>
      </c>
      <c r="I369" s="197">
        <v>0</v>
      </c>
      <c r="J369" s="197">
        <v>0</v>
      </c>
      <c r="K369" s="19">
        <v>0</v>
      </c>
      <c r="L369" s="196">
        <v>0.2</v>
      </c>
      <c r="M369" s="197">
        <v>0.2</v>
      </c>
      <c r="N369" s="197">
        <v>0</v>
      </c>
      <c r="O369" s="159">
        <f>100-N369/M369*100</f>
        <v>100</v>
      </c>
      <c r="P369" s="196">
        <v>0</v>
      </c>
      <c r="Q369" s="197">
        <v>0</v>
      </c>
      <c r="R369" s="197">
        <v>0</v>
      </c>
      <c r="S369" s="19">
        <v>0</v>
      </c>
      <c r="T369" s="198">
        <v>0</v>
      </c>
      <c r="U369" s="197">
        <v>0</v>
      </c>
      <c r="V369" s="19">
        <v>0</v>
      </c>
    </row>
    <row r="370" spans="1:22" ht="187.5" customHeight="1" thickBot="1" x14ac:dyDescent="0.4">
      <c r="A370" s="188" t="s">
        <v>23</v>
      </c>
      <c r="B370" s="308" t="s">
        <v>240</v>
      </c>
      <c r="C370" s="309" t="s">
        <v>204</v>
      </c>
      <c r="D370" s="216">
        <f>D371+D372+D373+D374+D375</f>
        <v>120841.9</v>
      </c>
      <c r="E370" s="216">
        <f>E371+E372+E373+E374+E375</f>
        <v>121592.29000000001</v>
      </c>
      <c r="F370" s="216">
        <f>F371+F372+F373+F374+F375</f>
        <v>65657.762999999992</v>
      </c>
      <c r="G370" s="131">
        <f t="shared" si="354"/>
        <v>46.001705371286292</v>
      </c>
      <c r="H370" s="215">
        <f t="shared" ref="H370:U370" si="360">SUM(H371:H375)</f>
        <v>0</v>
      </c>
      <c r="I370" s="216">
        <f t="shared" si="360"/>
        <v>0</v>
      </c>
      <c r="J370" s="216">
        <f t="shared" si="360"/>
        <v>0</v>
      </c>
      <c r="K370" s="131">
        <v>0</v>
      </c>
      <c r="L370" s="216">
        <f>L371+L372+L373+L374+L375</f>
        <v>120841.9</v>
      </c>
      <c r="M370" s="216">
        <f>M371+M372+M373+M374+M375</f>
        <v>121592.29000000001</v>
      </c>
      <c r="N370" s="216">
        <f>N371+N372+N373+N374+N375</f>
        <v>65657.762999999992</v>
      </c>
      <c r="O370" s="161">
        <f t="shared" ref="O370:O389" si="361">100-N370/M370*100</f>
        <v>46.001705371286292</v>
      </c>
      <c r="P370" s="215">
        <f t="shared" si="360"/>
        <v>0</v>
      </c>
      <c r="Q370" s="216">
        <f t="shared" si="360"/>
        <v>0</v>
      </c>
      <c r="R370" s="216">
        <f t="shared" si="360"/>
        <v>0</v>
      </c>
      <c r="S370" s="131">
        <v>0</v>
      </c>
      <c r="T370" s="217">
        <f t="shared" si="360"/>
        <v>0</v>
      </c>
      <c r="U370" s="216">
        <f t="shared" si="360"/>
        <v>0</v>
      </c>
      <c r="V370" s="131">
        <v>0</v>
      </c>
    </row>
    <row r="371" spans="1:22" ht="65" x14ac:dyDescent="0.35">
      <c r="A371" s="174" t="s">
        <v>241</v>
      </c>
      <c r="B371" s="28" t="s">
        <v>242</v>
      </c>
      <c r="C371" s="229" t="s">
        <v>204</v>
      </c>
      <c r="D371" s="196">
        <f t="shared" ref="D371:F375" si="362">L371</f>
        <v>5878.8509999999997</v>
      </c>
      <c r="E371" s="197">
        <f t="shared" si="362"/>
        <v>5878.8509999999997</v>
      </c>
      <c r="F371" s="197">
        <f t="shared" si="362"/>
        <v>3174.58</v>
      </c>
      <c r="G371" s="19">
        <f t="shared" si="354"/>
        <v>45.999992175341745</v>
      </c>
      <c r="H371" s="196">
        <v>0</v>
      </c>
      <c r="I371" s="197">
        <v>0</v>
      </c>
      <c r="J371" s="197">
        <v>0</v>
      </c>
      <c r="K371" s="19">
        <v>0</v>
      </c>
      <c r="L371" s="196">
        <v>5878.8509999999997</v>
      </c>
      <c r="M371" s="197">
        <v>5878.8509999999997</v>
      </c>
      <c r="N371" s="197">
        <v>3174.58</v>
      </c>
      <c r="O371" s="159">
        <f t="shared" si="361"/>
        <v>45.999992175341745</v>
      </c>
      <c r="P371" s="196">
        <v>0</v>
      </c>
      <c r="Q371" s="197">
        <v>0</v>
      </c>
      <c r="R371" s="197">
        <v>0</v>
      </c>
      <c r="S371" s="19">
        <v>0</v>
      </c>
      <c r="T371" s="198">
        <v>0</v>
      </c>
      <c r="U371" s="197">
        <v>0</v>
      </c>
      <c r="V371" s="19">
        <v>0</v>
      </c>
    </row>
    <row r="372" spans="1:22" ht="52" x14ac:dyDescent="0.35">
      <c r="A372" s="178" t="s">
        <v>243</v>
      </c>
      <c r="B372" s="10" t="s">
        <v>244</v>
      </c>
      <c r="C372" s="227" t="s">
        <v>204</v>
      </c>
      <c r="D372" s="181">
        <f t="shared" si="362"/>
        <v>49690.74</v>
      </c>
      <c r="E372" s="182">
        <f t="shared" si="362"/>
        <v>50016.53</v>
      </c>
      <c r="F372" s="182">
        <f t="shared" si="362"/>
        <v>27006.852999999999</v>
      </c>
      <c r="G372" s="19">
        <f t="shared" si="354"/>
        <v>46.004145029653202</v>
      </c>
      <c r="H372" s="181">
        <v>0</v>
      </c>
      <c r="I372" s="182">
        <v>0</v>
      </c>
      <c r="J372" s="182">
        <v>0</v>
      </c>
      <c r="K372" s="14">
        <v>0</v>
      </c>
      <c r="L372" s="181">
        <v>49690.74</v>
      </c>
      <c r="M372" s="182">
        <v>50016.53</v>
      </c>
      <c r="N372" s="182">
        <v>27006.852999999999</v>
      </c>
      <c r="O372" s="158">
        <f t="shared" si="361"/>
        <v>46.004145029653202</v>
      </c>
      <c r="P372" s="181">
        <v>0</v>
      </c>
      <c r="Q372" s="182">
        <v>0</v>
      </c>
      <c r="R372" s="182">
        <v>0</v>
      </c>
      <c r="S372" s="14">
        <v>0</v>
      </c>
      <c r="T372" s="199">
        <v>0</v>
      </c>
      <c r="U372" s="182">
        <v>0</v>
      </c>
      <c r="V372" s="14">
        <v>0</v>
      </c>
    </row>
    <row r="373" spans="1:22" ht="39" x14ac:dyDescent="0.35">
      <c r="A373" s="178" t="s">
        <v>245</v>
      </c>
      <c r="B373" s="10" t="s">
        <v>246</v>
      </c>
      <c r="C373" s="227" t="s">
        <v>204</v>
      </c>
      <c r="D373" s="181">
        <f t="shared" si="362"/>
        <v>22748.909</v>
      </c>
      <c r="E373" s="182">
        <f t="shared" si="362"/>
        <v>22821.868999999999</v>
      </c>
      <c r="F373" s="182">
        <f t="shared" si="362"/>
        <v>12323.808999999999</v>
      </c>
      <c r="G373" s="19">
        <f t="shared" si="354"/>
        <v>46.000001139258138</v>
      </c>
      <c r="H373" s="181">
        <v>0</v>
      </c>
      <c r="I373" s="182">
        <v>0</v>
      </c>
      <c r="J373" s="182">
        <v>0</v>
      </c>
      <c r="K373" s="14">
        <v>0</v>
      </c>
      <c r="L373" s="181">
        <v>22748.909</v>
      </c>
      <c r="M373" s="182">
        <v>22821.868999999999</v>
      </c>
      <c r="N373" s="182">
        <v>12323.808999999999</v>
      </c>
      <c r="O373" s="158">
        <f t="shared" si="361"/>
        <v>46.000001139258138</v>
      </c>
      <c r="P373" s="181">
        <v>0</v>
      </c>
      <c r="Q373" s="182">
        <v>0</v>
      </c>
      <c r="R373" s="182">
        <v>0</v>
      </c>
      <c r="S373" s="14">
        <v>0</v>
      </c>
      <c r="T373" s="199">
        <v>0</v>
      </c>
      <c r="U373" s="182">
        <v>0</v>
      </c>
      <c r="V373" s="14">
        <v>0</v>
      </c>
    </row>
    <row r="374" spans="1:22" ht="39" x14ac:dyDescent="0.35">
      <c r="A374" s="178" t="s">
        <v>247</v>
      </c>
      <c r="B374" s="10" t="s">
        <v>248</v>
      </c>
      <c r="C374" s="227" t="s">
        <v>204</v>
      </c>
      <c r="D374" s="181">
        <f t="shared" si="362"/>
        <v>1513.232</v>
      </c>
      <c r="E374" s="182">
        <f t="shared" si="362"/>
        <v>1513.232</v>
      </c>
      <c r="F374" s="182">
        <f t="shared" si="362"/>
        <v>817.14499999999998</v>
      </c>
      <c r="G374" s="19">
        <f t="shared" si="354"/>
        <v>46.000018503441645</v>
      </c>
      <c r="H374" s="181">
        <v>0</v>
      </c>
      <c r="I374" s="182">
        <v>0</v>
      </c>
      <c r="J374" s="182">
        <v>0</v>
      </c>
      <c r="K374" s="14">
        <v>0</v>
      </c>
      <c r="L374" s="261">
        <v>1513.232</v>
      </c>
      <c r="M374" s="182">
        <v>1513.232</v>
      </c>
      <c r="N374" s="182">
        <v>817.14499999999998</v>
      </c>
      <c r="O374" s="158">
        <f t="shared" si="361"/>
        <v>46.000018503441645</v>
      </c>
      <c r="P374" s="181">
        <v>0</v>
      </c>
      <c r="Q374" s="182">
        <v>0</v>
      </c>
      <c r="R374" s="182">
        <v>0</v>
      </c>
      <c r="S374" s="14">
        <v>0</v>
      </c>
      <c r="T374" s="199">
        <v>0</v>
      </c>
      <c r="U374" s="182">
        <v>0</v>
      </c>
      <c r="V374" s="14">
        <v>0</v>
      </c>
    </row>
    <row r="375" spans="1:22" ht="65" x14ac:dyDescent="0.35">
      <c r="A375" s="178" t="s">
        <v>249</v>
      </c>
      <c r="B375" s="10" t="s">
        <v>250</v>
      </c>
      <c r="C375" s="227" t="s">
        <v>204</v>
      </c>
      <c r="D375" s="181">
        <f t="shared" si="362"/>
        <v>41010.167999999998</v>
      </c>
      <c r="E375" s="182">
        <f t="shared" si="362"/>
        <v>41361.807999999997</v>
      </c>
      <c r="F375" s="182">
        <f t="shared" si="362"/>
        <v>22335.376</v>
      </c>
      <c r="G375" s="19">
        <f t="shared" si="354"/>
        <v>46.000000773660567</v>
      </c>
      <c r="H375" s="181">
        <v>0</v>
      </c>
      <c r="I375" s="182">
        <v>0</v>
      </c>
      <c r="J375" s="182">
        <v>0</v>
      </c>
      <c r="K375" s="14">
        <v>0</v>
      </c>
      <c r="L375" s="181">
        <v>41010.167999999998</v>
      </c>
      <c r="M375" s="182">
        <v>41361.807999999997</v>
      </c>
      <c r="N375" s="182">
        <v>22335.376</v>
      </c>
      <c r="O375" s="158">
        <f t="shared" si="361"/>
        <v>46.000000773660567</v>
      </c>
      <c r="P375" s="181">
        <v>0</v>
      </c>
      <c r="Q375" s="182">
        <v>0</v>
      </c>
      <c r="R375" s="182">
        <v>0</v>
      </c>
      <c r="S375" s="14">
        <v>0</v>
      </c>
      <c r="T375" s="199">
        <v>0</v>
      </c>
      <c r="U375" s="182">
        <v>0</v>
      </c>
      <c r="V375" s="14">
        <v>0</v>
      </c>
    </row>
    <row r="376" spans="1:22" ht="134.5" customHeight="1" x14ac:dyDescent="0.35">
      <c r="A376" s="178" t="s">
        <v>77</v>
      </c>
      <c r="B376" s="211" t="s">
        <v>251</v>
      </c>
      <c r="C376" s="230" t="s">
        <v>204</v>
      </c>
      <c r="D376" s="185">
        <f>D377+D378+D379+D380+D381+D382+D383+D384</f>
        <v>43388.380000000005</v>
      </c>
      <c r="E376" s="185">
        <f>E377+E378+E379+E380+E381+E382+E383+E384+E385</f>
        <v>43659.33</v>
      </c>
      <c r="F376" s="185">
        <f>F377+F378+F379+F380+F381+F382+F383+F384+F385</f>
        <v>21871.851999999999</v>
      </c>
      <c r="G376" s="17">
        <f t="shared" si="354"/>
        <v>49.903372314691964</v>
      </c>
      <c r="H376" s="187">
        <f t="shared" ref="H376:U376" si="363">SUM(H377:H384)</f>
        <v>0</v>
      </c>
      <c r="I376" s="185">
        <f t="shared" si="363"/>
        <v>0</v>
      </c>
      <c r="J376" s="185">
        <f t="shared" si="363"/>
        <v>0</v>
      </c>
      <c r="K376" s="6">
        <v>0</v>
      </c>
      <c r="L376" s="185">
        <f>L377+L378+L379+L380+L381+L382+L383+L384</f>
        <v>38194.25</v>
      </c>
      <c r="M376" s="185">
        <f>M377+M378+M379+M380+M381+M382+M383+M384+M385</f>
        <v>38465.199999999997</v>
      </c>
      <c r="N376" s="185">
        <f>N377+N378+N379+N380+N381+N382+N383+N384+N385</f>
        <v>20665.328999999998</v>
      </c>
      <c r="O376" s="166">
        <f t="shared" si="361"/>
        <v>46.275259195324601</v>
      </c>
      <c r="P376" s="185">
        <f>P377+P378+P379+P380+P381+P382+P383+P384</f>
        <v>5194.13</v>
      </c>
      <c r="Q376" s="185">
        <f>Q377+Q378+Q379+Q380+Q381+Q382+Q383+Q384</f>
        <v>5194.13</v>
      </c>
      <c r="R376" s="185">
        <f>R377+R378+R379+R380+R381+R382+R383+R384</f>
        <v>1206.5229999999999</v>
      </c>
      <c r="S376" s="6">
        <f>100-R376/Q376*100</f>
        <v>76.771413114419545</v>
      </c>
      <c r="T376" s="186">
        <f t="shared" si="363"/>
        <v>0</v>
      </c>
      <c r="U376" s="185">
        <f t="shared" si="363"/>
        <v>0</v>
      </c>
      <c r="V376" s="6">
        <v>0</v>
      </c>
    </row>
    <row r="377" spans="1:22" ht="104" x14ac:dyDescent="0.35">
      <c r="A377" s="178" t="s">
        <v>252</v>
      </c>
      <c r="B377" s="10" t="s">
        <v>253</v>
      </c>
      <c r="C377" s="227" t="s">
        <v>204</v>
      </c>
      <c r="D377" s="181">
        <f t="shared" ref="D377:F380" si="364">L377</f>
        <v>110</v>
      </c>
      <c r="E377" s="182">
        <f t="shared" si="364"/>
        <v>110</v>
      </c>
      <c r="F377" s="182">
        <f t="shared" si="364"/>
        <v>0</v>
      </c>
      <c r="G377" s="19">
        <f t="shared" si="354"/>
        <v>100</v>
      </c>
      <c r="H377" s="181">
        <v>0</v>
      </c>
      <c r="I377" s="182">
        <v>0</v>
      </c>
      <c r="J377" s="182">
        <v>0</v>
      </c>
      <c r="K377" s="14">
        <v>0</v>
      </c>
      <c r="L377" s="181">
        <v>110</v>
      </c>
      <c r="M377" s="182">
        <v>110</v>
      </c>
      <c r="N377" s="182">
        <v>0</v>
      </c>
      <c r="O377" s="158">
        <f t="shared" si="361"/>
        <v>100</v>
      </c>
      <c r="P377" s="181">
        <v>0</v>
      </c>
      <c r="Q377" s="182">
        <v>0</v>
      </c>
      <c r="R377" s="182">
        <v>0</v>
      </c>
      <c r="S377" s="14">
        <v>0</v>
      </c>
      <c r="T377" s="199">
        <v>0</v>
      </c>
      <c r="U377" s="182">
        <v>0</v>
      </c>
      <c r="V377" s="14">
        <v>0</v>
      </c>
    </row>
    <row r="378" spans="1:22" ht="143" x14ac:dyDescent="0.35">
      <c r="A378" s="178" t="s">
        <v>254</v>
      </c>
      <c r="B378" s="10" t="s">
        <v>255</v>
      </c>
      <c r="C378" s="227" t="s">
        <v>204</v>
      </c>
      <c r="D378" s="181">
        <f t="shared" si="364"/>
        <v>600</v>
      </c>
      <c r="E378" s="182">
        <f t="shared" si="364"/>
        <v>600</v>
      </c>
      <c r="F378" s="182">
        <f t="shared" si="364"/>
        <v>362.3</v>
      </c>
      <c r="G378" s="19">
        <f t="shared" si="354"/>
        <v>39.616666666666667</v>
      </c>
      <c r="H378" s="181">
        <v>0</v>
      </c>
      <c r="I378" s="182">
        <v>0</v>
      </c>
      <c r="J378" s="182">
        <v>0</v>
      </c>
      <c r="K378" s="14">
        <v>0</v>
      </c>
      <c r="L378" s="181">
        <v>600</v>
      </c>
      <c r="M378" s="182">
        <v>600</v>
      </c>
      <c r="N378" s="182">
        <v>362.3</v>
      </c>
      <c r="O378" s="158">
        <f t="shared" si="361"/>
        <v>39.616666666666667</v>
      </c>
      <c r="P378" s="181">
        <v>0</v>
      </c>
      <c r="Q378" s="182">
        <v>0</v>
      </c>
      <c r="R378" s="182">
        <v>0</v>
      </c>
      <c r="S378" s="14">
        <v>0</v>
      </c>
      <c r="T378" s="199">
        <v>0</v>
      </c>
      <c r="U378" s="182">
        <v>0</v>
      </c>
      <c r="V378" s="14">
        <v>0</v>
      </c>
    </row>
    <row r="379" spans="1:22" ht="78" x14ac:dyDescent="0.35">
      <c r="A379" s="178" t="s">
        <v>256</v>
      </c>
      <c r="B379" s="10" t="s">
        <v>257</v>
      </c>
      <c r="C379" s="227" t="s">
        <v>204</v>
      </c>
      <c r="D379" s="181">
        <f t="shared" si="364"/>
        <v>23.1</v>
      </c>
      <c r="E379" s="182">
        <f t="shared" si="364"/>
        <v>23.1</v>
      </c>
      <c r="F379" s="182">
        <f t="shared" si="364"/>
        <v>23.1</v>
      </c>
      <c r="G379" s="14">
        <f t="shared" si="354"/>
        <v>0</v>
      </c>
      <c r="H379" s="181">
        <v>0</v>
      </c>
      <c r="I379" s="182">
        <v>0</v>
      </c>
      <c r="J379" s="182">
        <v>0</v>
      </c>
      <c r="K379" s="14">
        <v>0</v>
      </c>
      <c r="L379" s="181">
        <v>23.1</v>
      </c>
      <c r="M379" s="182">
        <v>23.1</v>
      </c>
      <c r="N379" s="182">
        <v>23.1</v>
      </c>
      <c r="O379" s="158">
        <f t="shared" si="361"/>
        <v>0</v>
      </c>
      <c r="P379" s="181">
        <v>0</v>
      </c>
      <c r="Q379" s="182">
        <v>0</v>
      </c>
      <c r="R379" s="182">
        <v>0</v>
      </c>
      <c r="S379" s="14">
        <v>0</v>
      </c>
      <c r="T379" s="199">
        <v>0</v>
      </c>
      <c r="U379" s="182">
        <v>0</v>
      </c>
      <c r="V379" s="14">
        <v>0</v>
      </c>
    </row>
    <row r="380" spans="1:22" ht="65" x14ac:dyDescent="0.35">
      <c r="A380" s="174" t="s">
        <v>258</v>
      </c>
      <c r="B380" s="28" t="s">
        <v>259</v>
      </c>
      <c r="C380" s="229" t="s">
        <v>204</v>
      </c>
      <c r="D380" s="196">
        <f t="shared" si="364"/>
        <v>327</v>
      </c>
      <c r="E380" s="197">
        <f t="shared" si="364"/>
        <v>327</v>
      </c>
      <c r="F380" s="197">
        <f t="shared" si="364"/>
        <v>84.254000000000005</v>
      </c>
      <c r="G380" s="19">
        <f t="shared" si="354"/>
        <v>74.234250764525996</v>
      </c>
      <c r="H380" s="196">
        <v>0</v>
      </c>
      <c r="I380" s="197">
        <v>0</v>
      </c>
      <c r="J380" s="197">
        <v>0</v>
      </c>
      <c r="K380" s="19">
        <v>0</v>
      </c>
      <c r="L380" s="196">
        <v>327</v>
      </c>
      <c r="M380" s="197">
        <v>327</v>
      </c>
      <c r="N380" s="197">
        <v>84.254000000000005</v>
      </c>
      <c r="O380" s="159">
        <f t="shared" si="361"/>
        <v>74.234250764525996</v>
      </c>
      <c r="P380" s="196">
        <v>0</v>
      </c>
      <c r="Q380" s="197">
        <v>0</v>
      </c>
      <c r="R380" s="197">
        <v>0</v>
      </c>
      <c r="S380" s="19">
        <v>0</v>
      </c>
      <c r="T380" s="198">
        <v>0</v>
      </c>
      <c r="U380" s="197">
        <v>0</v>
      </c>
      <c r="V380" s="19">
        <v>0</v>
      </c>
    </row>
    <row r="381" spans="1:22" ht="52.5" thickBot="1" x14ac:dyDescent="0.4">
      <c r="A381" s="188" t="s">
        <v>260</v>
      </c>
      <c r="B381" s="89" t="s">
        <v>261</v>
      </c>
      <c r="C381" s="228" t="s">
        <v>204</v>
      </c>
      <c r="D381" s="191">
        <f>L381+P381</f>
        <v>32694.030000000002</v>
      </c>
      <c r="E381" s="192">
        <f>M381+Q381</f>
        <v>32694.030000000002</v>
      </c>
      <c r="F381" s="192">
        <f>N381+R381</f>
        <v>16102.522999999999</v>
      </c>
      <c r="G381" s="93">
        <f t="shared" si="354"/>
        <v>50.747818485515559</v>
      </c>
      <c r="H381" s="191">
        <v>0</v>
      </c>
      <c r="I381" s="192">
        <v>0</v>
      </c>
      <c r="J381" s="192">
        <v>0</v>
      </c>
      <c r="K381" s="93">
        <v>0</v>
      </c>
      <c r="L381" s="191">
        <v>27499.9</v>
      </c>
      <c r="M381" s="192">
        <v>27499.9</v>
      </c>
      <c r="N381" s="192">
        <v>14896</v>
      </c>
      <c r="O381" s="164">
        <f t="shared" si="361"/>
        <v>45.832530300110186</v>
      </c>
      <c r="P381" s="191">
        <v>5194.13</v>
      </c>
      <c r="Q381" s="192">
        <v>5194.13</v>
      </c>
      <c r="R381" s="192">
        <v>1206.5229999999999</v>
      </c>
      <c r="S381" s="93">
        <f>100-R381/Q381*100</f>
        <v>76.771413114419545</v>
      </c>
      <c r="T381" s="193">
        <v>0</v>
      </c>
      <c r="U381" s="192">
        <v>0</v>
      </c>
      <c r="V381" s="93">
        <v>0</v>
      </c>
    </row>
    <row r="382" spans="1:22" ht="39" x14ac:dyDescent="0.35">
      <c r="A382" s="174" t="s">
        <v>262</v>
      </c>
      <c r="B382" s="28" t="s">
        <v>263</v>
      </c>
      <c r="C382" s="229" t="s">
        <v>204</v>
      </c>
      <c r="D382" s="196">
        <f t="shared" ref="D382:F385" si="365">L382</f>
        <v>4496.6000000000004</v>
      </c>
      <c r="E382" s="197">
        <f t="shared" si="365"/>
        <v>4496.6000000000004</v>
      </c>
      <c r="F382" s="197">
        <f t="shared" si="365"/>
        <v>2496.1999999999998</v>
      </c>
      <c r="G382" s="19">
        <f t="shared" si="354"/>
        <v>44.486945692300864</v>
      </c>
      <c r="H382" s="196">
        <v>0</v>
      </c>
      <c r="I382" s="197">
        <v>0</v>
      </c>
      <c r="J382" s="197">
        <v>0</v>
      </c>
      <c r="K382" s="19">
        <v>0</v>
      </c>
      <c r="L382" s="196">
        <v>4496.6000000000004</v>
      </c>
      <c r="M382" s="196">
        <v>4496.6000000000004</v>
      </c>
      <c r="N382" s="197">
        <v>2496.1999999999998</v>
      </c>
      <c r="O382" s="159">
        <f t="shared" si="361"/>
        <v>44.486945692300864</v>
      </c>
      <c r="P382" s="196">
        <v>0</v>
      </c>
      <c r="Q382" s="197">
        <v>0</v>
      </c>
      <c r="R382" s="197">
        <v>0</v>
      </c>
      <c r="S382" s="19">
        <v>0</v>
      </c>
      <c r="T382" s="198">
        <v>0</v>
      </c>
      <c r="U382" s="197">
        <v>0</v>
      </c>
      <c r="V382" s="19">
        <v>0</v>
      </c>
    </row>
    <row r="383" spans="1:22" ht="78" x14ac:dyDescent="0.35">
      <c r="A383" s="178" t="s">
        <v>264</v>
      </c>
      <c r="B383" s="10" t="s">
        <v>265</v>
      </c>
      <c r="C383" s="227" t="s">
        <v>204</v>
      </c>
      <c r="D383" s="181">
        <f t="shared" si="365"/>
        <v>5081.6499999999996</v>
      </c>
      <c r="E383" s="182">
        <f t="shared" si="365"/>
        <v>5081.7</v>
      </c>
      <c r="F383" s="182">
        <f t="shared" si="365"/>
        <v>2790</v>
      </c>
      <c r="G383" s="19">
        <f t="shared" si="354"/>
        <v>45.097113170789306</v>
      </c>
      <c r="H383" s="181">
        <v>0</v>
      </c>
      <c r="I383" s="182">
        <v>0</v>
      </c>
      <c r="J383" s="182">
        <v>0</v>
      </c>
      <c r="K383" s="14">
        <v>0</v>
      </c>
      <c r="L383" s="181">
        <v>5081.6499999999996</v>
      </c>
      <c r="M383" s="182">
        <v>5081.7</v>
      </c>
      <c r="N383" s="182">
        <v>2790</v>
      </c>
      <c r="O383" s="158">
        <f t="shared" si="361"/>
        <v>45.097113170789306</v>
      </c>
      <c r="P383" s="181">
        <v>0</v>
      </c>
      <c r="Q383" s="182">
        <v>0</v>
      </c>
      <c r="R383" s="182">
        <v>0</v>
      </c>
      <c r="S383" s="14">
        <v>0</v>
      </c>
      <c r="T383" s="199">
        <v>0</v>
      </c>
      <c r="U383" s="182">
        <v>0</v>
      </c>
      <c r="V383" s="14">
        <v>0</v>
      </c>
    </row>
    <row r="384" spans="1:22" ht="78" x14ac:dyDescent="0.35">
      <c r="A384" s="178" t="s">
        <v>266</v>
      </c>
      <c r="B384" s="10" t="s">
        <v>267</v>
      </c>
      <c r="C384" s="227" t="s">
        <v>204</v>
      </c>
      <c r="D384" s="181">
        <f t="shared" si="365"/>
        <v>56</v>
      </c>
      <c r="E384" s="182">
        <f t="shared" si="365"/>
        <v>56</v>
      </c>
      <c r="F384" s="182">
        <f t="shared" si="365"/>
        <v>13.475</v>
      </c>
      <c r="G384" s="19">
        <f t="shared" si="354"/>
        <v>75.9375</v>
      </c>
      <c r="H384" s="181">
        <v>0</v>
      </c>
      <c r="I384" s="182">
        <v>0</v>
      </c>
      <c r="J384" s="182">
        <v>0</v>
      </c>
      <c r="K384" s="14">
        <v>0</v>
      </c>
      <c r="L384" s="181">
        <v>56</v>
      </c>
      <c r="M384" s="182">
        <v>56</v>
      </c>
      <c r="N384" s="182">
        <v>13.475</v>
      </c>
      <c r="O384" s="158">
        <f t="shared" si="361"/>
        <v>75.9375</v>
      </c>
      <c r="P384" s="181">
        <v>0</v>
      </c>
      <c r="Q384" s="182">
        <v>0</v>
      </c>
      <c r="R384" s="182">
        <v>0</v>
      </c>
      <c r="S384" s="14">
        <v>0</v>
      </c>
      <c r="T384" s="199">
        <v>0</v>
      </c>
      <c r="U384" s="182">
        <v>0</v>
      </c>
      <c r="V384" s="14">
        <v>0</v>
      </c>
    </row>
    <row r="385" spans="1:22" ht="91" x14ac:dyDescent="0.35">
      <c r="A385" s="178" t="s">
        <v>691</v>
      </c>
      <c r="B385" s="10" t="s">
        <v>692</v>
      </c>
      <c r="C385" s="227" t="s">
        <v>204</v>
      </c>
      <c r="D385" s="181">
        <f t="shared" si="365"/>
        <v>0</v>
      </c>
      <c r="E385" s="182">
        <f t="shared" si="365"/>
        <v>270.89999999999998</v>
      </c>
      <c r="F385" s="182">
        <f t="shared" si="365"/>
        <v>0</v>
      </c>
      <c r="G385" s="19">
        <f t="shared" si="354"/>
        <v>100</v>
      </c>
      <c r="H385" s="181">
        <v>0</v>
      </c>
      <c r="I385" s="182">
        <v>0</v>
      </c>
      <c r="J385" s="182">
        <v>0</v>
      </c>
      <c r="K385" s="14">
        <v>0</v>
      </c>
      <c r="L385" s="181">
        <v>0</v>
      </c>
      <c r="M385" s="182">
        <v>270.89999999999998</v>
      </c>
      <c r="N385" s="182">
        <v>0</v>
      </c>
      <c r="O385" s="158">
        <f t="shared" si="361"/>
        <v>100</v>
      </c>
      <c r="P385" s="181">
        <v>0</v>
      </c>
      <c r="Q385" s="182">
        <v>0</v>
      </c>
      <c r="R385" s="182">
        <v>0</v>
      </c>
      <c r="S385" s="14">
        <v>0</v>
      </c>
      <c r="T385" s="199">
        <v>0</v>
      </c>
      <c r="U385" s="182">
        <v>0</v>
      </c>
      <c r="V385" s="14">
        <v>0</v>
      </c>
    </row>
    <row r="386" spans="1:22" ht="52" x14ac:dyDescent="0.35">
      <c r="A386" s="178" t="s">
        <v>25</v>
      </c>
      <c r="B386" s="1" t="s">
        <v>268</v>
      </c>
      <c r="C386" s="230" t="s">
        <v>204</v>
      </c>
      <c r="D386" s="187">
        <f>D387</f>
        <v>2316.1999999999998</v>
      </c>
      <c r="E386" s="185">
        <f t="shared" ref="E386:U386" si="366">E387</f>
        <v>2316.1999999999998</v>
      </c>
      <c r="F386" s="185">
        <f t="shared" si="366"/>
        <v>1042.4280000000001</v>
      </c>
      <c r="G386" s="17">
        <f t="shared" si="354"/>
        <v>54.994041965287963</v>
      </c>
      <c r="H386" s="187">
        <f t="shared" si="366"/>
        <v>0</v>
      </c>
      <c r="I386" s="185">
        <f t="shared" si="366"/>
        <v>0</v>
      </c>
      <c r="J386" s="185">
        <f t="shared" si="366"/>
        <v>0</v>
      </c>
      <c r="K386" s="6">
        <v>0</v>
      </c>
      <c r="L386" s="187">
        <f t="shared" si="366"/>
        <v>2316.1999999999998</v>
      </c>
      <c r="M386" s="185">
        <f t="shared" si="366"/>
        <v>2316.1999999999998</v>
      </c>
      <c r="N386" s="185">
        <f t="shared" si="366"/>
        <v>1042.4280000000001</v>
      </c>
      <c r="O386" s="166">
        <f t="shared" si="361"/>
        <v>54.994041965287963</v>
      </c>
      <c r="P386" s="187">
        <f t="shared" si="366"/>
        <v>0</v>
      </c>
      <c r="Q386" s="185">
        <f t="shared" si="366"/>
        <v>0</v>
      </c>
      <c r="R386" s="185">
        <f t="shared" si="366"/>
        <v>0</v>
      </c>
      <c r="S386" s="6">
        <v>0</v>
      </c>
      <c r="T386" s="186">
        <f t="shared" si="366"/>
        <v>0</v>
      </c>
      <c r="U386" s="185">
        <f t="shared" si="366"/>
        <v>0</v>
      </c>
      <c r="V386" s="6">
        <v>0</v>
      </c>
    </row>
    <row r="387" spans="1:22" ht="65" x14ac:dyDescent="0.35">
      <c r="A387" s="178" t="s">
        <v>137</v>
      </c>
      <c r="B387" s="10" t="s">
        <v>269</v>
      </c>
      <c r="C387" s="227" t="s">
        <v>204</v>
      </c>
      <c r="D387" s="181">
        <v>2316.1999999999998</v>
      </c>
      <c r="E387" s="182">
        <v>2316.1999999999998</v>
      </c>
      <c r="F387" s="182">
        <f>N387</f>
        <v>1042.4280000000001</v>
      </c>
      <c r="G387" s="19">
        <f t="shared" si="354"/>
        <v>54.994041965287963</v>
      </c>
      <c r="H387" s="181">
        <v>0</v>
      </c>
      <c r="I387" s="182">
        <v>0</v>
      </c>
      <c r="J387" s="182">
        <v>0</v>
      </c>
      <c r="K387" s="14">
        <v>0</v>
      </c>
      <c r="L387" s="181">
        <v>2316.1999999999998</v>
      </c>
      <c r="M387" s="182">
        <v>2316.1999999999998</v>
      </c>
      <c r="N387" s="182">
        <v>1042.4280000000001</v>
      </c>
      <c r="O387" s="158">
        <f t="shared" si="361"/>
        <v>54.994041965287963</v>
      </c>
      <c r="P387" s="181">
        <v>0</v>
      </c>
      <c r="Q387" s="182">
        <v>0</v>
      </c>
      <c r="R387" s="182">
        <v>0</v>
      </c>
      <c r="S387" s="14">
        <v>0</v>
      </c>
      <c r="T387" s="199">
        <v>0</v>
      </c>
      <c r="U387" s="182">
        <v>0</v>
      </c>
      <c r="V387" s="14">
        <v>0</v>
      </c>
    </row>
    <row r="388" spans="1:22" s="133" customFormat="1" ht="84" customHeight="1" x14ac:dyDescent="0.35">
      <c r="A388" s="178" t="s">
        <v>27</v>
      </c>
      <c r="B388" s="1" t="s">
        <v>270</v>
      </c>
      <c r="C388" s="230" t="s">
        <v>204</v>
      </c>
      <c r="D388" s="187">
        <f>D389</f>
        <v>4038.8</v>
      </c>
      <c r="E388" s="185">
        <f>E389</f>
        <v>5335.96</v>
      </c>
      <c r="F388" s="185">
        <f>F389</f>
        <v>3015.2640000000001</v>
      </c>
      <c r="G388" s="17">
        <f t="shared" si="354"/>
        <v>43.491630372041769</v>
      </c>
      <c r="H388" s="187">
        <f>H389</f>
        <v>3877.2269999999999</v>
      </c>
      <c r="I388" s="185">
        <f>I389</f>
        <v>5122.4989999999998</v>
      </c>
      <c r="J388" s="185">
        <f>J389</f>
        <v>2894.6379999999999</v>
      </c>
      <c r="K388" s="6">
        <f>100-J388/I388*100</f>
        <v>43.491682477634455</v>
      </c>
      <c r="L388" s="187">
        <f>L389</f>
        <v>161.57300000000001</v>
      </c>
      <c r="M388" s="185">
        <f>M389</f>
        <v>213.46100000000001</v>
      </c>
      <c r="N388" s="185">
        <f>N389</f>
        <v>120.626</v>
      </c>
      <c r="O388" s="166">
        <f t="shared" si="361"/>
        <v>43.490379975733276</v>
      </c>
      <c r="P388" s="187">
        <f t="shared" ref="P388:U388" si="367">SUM(P389)</f>
        <v>0</v>
      </c>
      <c r="Q388" s="185">
        <f t="shared" si="367"/>
        <v>0</v>
      </c>
      <c r="R388" s="185">
        <f t="shared" si="367"/>
        <v>0</v>
      </c>
      <c r="S388" s="6">
        <v>0</v>
      </c>
      <c r="T388" s="186">
        <f t="shared" si="367"/>
        <v>0</v>
      </c>
      <c r="U388" s="185">
        <f t="shared" si="367"/>
        <v>0</v>
      </c>
      <c r="V388" s="6">
        <v>0</v>
      </c>
    </row>
    <row r="389" spans="1:22" ht="39" x14ac:dyDescent="0.35">
      <c r="A389" s="178" t="s">
        <v>271</v>
      </c>
      <c r="B389" s="10" t="s">
        <v>272</v>
      </c>
      <c r="C389" s="227" t="s">
        <v>204</v>
      </c>
      <c r="D389" s="181">
        <v>4038.8</v>
      </c>
      <c r="E389" s="182">
        <f>I389+M389+Q389</f>
        <v>5335.96</v>
      </c>
      <c r="F389" s="182">
        <f>J389+N389</f>
        <v>3015.2640000000001</v>
      </c>
      <c r="G389" s="19">
        <f t="shared" si="354"/>
        <v>43.491630372041769</v>
      </c>
      <c r="H389" s="181">
        <v>3877.2269999999999</v>
      </c>
      <c r="I389" s="182">
        <v>5122.4989999999998</v>
      </c>
      <c r="J389" s="182">
        <v>2894.6379999999999</v>
      </c>
      <c r="K389" s="14">
        <f>100-J389/I389*100</f>
        <v>43.491682477634455</v>
      </c>
      <c r="L389" s="181">
        <v>161.57300000000001</v>
      </c>
      <c r="M389" s="182">
        <v>213.46100000000001</v>
      </c>
      <c r="N389" s="182">
        <v>120.626</v>
      </c>
      <c r="O389" s="158">
        <f t="shared" si="361"/>
        <v>43.490379975733276</v>
      </c>
      <c r="P389" s="181">
        <v>0</v>
      </c>
      <c r="Q389" s="182">
        <v>0</v>
      </c>
      <c r="R389" s="182">
        <v>0</v>
      </c>
      <c r="S389" s="14">
        <v>0</v>
      </c>
      <c r="T389" s="199">
        <v>0</v>
      </c>
      <c r="U389" s="182">
        <v>0</v>
      </c>
      <c r="V389" s="14">
        <v>0</v>
      </c>
    </row>
    <row r="390" spans="1:22" ht="65" x14ac:dyDescent="0.35">
      <c r="A390" s="178" t="s">
        <v>36</v>
      </c>
      <c r="B390" s="211" t="s">
        <v>273</v>
      </c>
      <c r="C390" s="230" t="s">
        <v>204</v>
      </c>
      <c r="D390" s="187">
        <f>D391</f>
        <v>170.9</v>
      </c>
      <c r="E390" s="185">
        <f t="shared" ref="E390:U390" si="368">E391</f>
        <v>170.9</v>
      </c>
      <c r="F390" s="185">
        <f t="shared" si="368"/>
        <v>0</v>
      </c>
      <c r="G390" s="17">
        <f t="shared" si="354"/>
        <v>100</v>
      </c>
      <c r="H390" s="187">
        <f t="shared" si="368"/>
        <v>0</v>
      </c>
      <c r="I390" s="185">
        <f t="shared" si="368"/>
        <v>0</v>
      </c>
      <c r="J390" s="185">
        <f t="shared" si="368"/>
        <v>0</v>
      </c>
      <c r="K390" s="6">
        <v>0</v>
      </c>
      <c r="L390" s="187">
        <f t="shared" si="368"/>
        <v>0</v>
      </c>
      <c r="M390" s="185">
        <f t="shared" si="368"/>
        <v>0</v>
      </c>
      <c r="N390" s="185">
        <f t="shared" si="368"/>
        <v>0</v>
      </c>
      <c r="O390" s="166">
        <v>0</v>
      </c>
      <c r="P390" s="187">
        <f t="shared" si="368"/>
        <v>170.9</v>
      </c>
      <c r="Q390" s="185">
        <f t="shared" si="368"/>
        <v>170.9</v>
      </c>
      <c r="R390" s="185">
        <f t="shared" si="368"/>
        <v>0</v>
      </c>
      <c r="S390" s="6">
        <f>100-R390/Q390*100</f>
        <v>100</v>
      </c>
      <c r="T390" s="186">
        <f t="shared" si="368"/>
        <v>0</v>
      </c>
      <c r="U390" s="185">
        <f t="shared" si="368"/>
        <v>0</v>
      </c>
      <c r="V390" s="6">
        <v>0</v>
      </c>
    </row>
    <row r="391" spans="1:22" ht="52" x14ac:dyDescent="0.35">
      <c r="A391" s="178" t="s">
        <v>144</v>
      </c>
      <c r="B391" s="210" t="s">
        <v>274</v>
      </c>
      <c r="C391" s="227" t="s">
        <v>204</v>
      </c>
      <c r="D391" s="181">
        <v>170.9</v>
      </c>
      <c r="E391" s="182">
        <v>170.9</v>
      </c>
      <c r="F391" s="182">
        <v>0</v>
      </c>
      <c r="G391" s="19">
        <f t="shared" si="354"/>
        <v>100</v>
      </c>
      <c r="H391" s="181">
        <v>0</v>
      </c>
      <c r="I391" s="182">
        <v>0</v>
      </c>
      <c r="J391" s="182">
        <v>0</v>
      </c>
      <c r="K391" s="14">
        <v>0</v>
      </c>
      <c r="L391" s="181">
        <v>0</v>
      </c>
      <c r="M391" s="182">
        <v>0</v>
      </c>
      <c r="N391" s="182">
        <v>0</v>
      </c>
      <c r="O391" s="158">
        <v>0</v>
      </c>
      <c r="P391" s="181">
        <v>170.9</v>
      </c>
      <c r="Q391" s="182">
        <v>170.9</v>
      </c>
      <c r="R391" s="182">
        <v>0</v>
      </c>
      <c r="S391" s="14">
        <f>100-R391/Q391*100</f>
        <v>100</v>
      </c>
      <c r="T391" s="199">
        <v>0</v>
      </c>
      <c r="U391" s="182">
        <v>0</v>
      </c>
      <c r="V391" s="14">
        <v>0</v>
      </c>
    </row>
    <row r="392" spans="1:22" ht="123" customHeight="1" thickBot="1" x14ac:dyDescent="0.4">
      <c r="A392" s="188" t="s">
        <v>55</v>
      </c>
      <c r="B392" s="308" t="s">
        <v>275</v>
      </c>
      <c r="C392" s="309" t="s">
        <v>204</v>
      </c>
      <c r="D392" s="215">
        <f>D393</f>
        <v>4200</v>
      </c>
      <c r="E392" s="216">
        <f t="shared" ref="E392:U392" si="369">E393</f>
        <v>4200</v>
      </c>
      <c r="F392" s="216">
        <f t="shared" si="369"/>
        <v>511.702</v>
      </c>
      <c r="G392" s="131">
        <f t="shared" si="354"/>
        <v>87.816619047619042</v>
      </c>
      <c r="H392" s="215">
        <f t="shared" si="369"/>
        <v>0</v>
      </c>
      <c r="I392" s="216">
        <f t="shared" si="369"/>
        <v>0</v>
      </c>
      <c r="J392" s="216">
        <f t="shared" si="369"/>
        <v>0</v>
      </c>
      <c r="K392" s="131">
        <v>0</v>
      </c>
      <c r="L392" s="215">
        <f t="shared" si="369"/>
        <v>0</v>
      </c>
      <c r="M392" s="216">
        <f t="shared" si="369"/>
        <v>0</v>
      </c>
      <c r="N392" s="216">
        <f t="shared" si="369"/>
        <v>0</v>
      </c>
      <c r="O392" s="161">
        <v>0</v>
      </c>
      <c r="P392" s="215">
        <f t="shared" si="369"/>
        <v>4200</v>
      </c>
      <c r="Q392" s="216">
        <f t="shared" si="369"/>
        <v>4200</v>
      </c>
      <c r="R392" s="216">
        <f t="shared" si="369"/>
        <v>1636.748</v>
      </c>
      <c r="S392" s="131">
        <f>100-R392/Q392*100</f>
        <v>61.029809523809526</v>
      </c>
      <c r="T392" s="217">
        <f t="shared" si="369"/>
        <v>0</v>
      </c>
      <c r="U392" s="216">
        <f t="shared" si="369"/>
        <v>0</v>
      </c>
      <c r="V392" s="131">
        <v>0</v>
      </c>
    </row>
    <row r="393" spans="1:22" ht="78" x14ac:dyDescent="0.35">
      <c r="A393" s="375" t="s">
        <v>155</v>
      </c>
      <c r="B393" s="376" t="s">
        <v>276</v>
      </c>
      <c r="C393" s="377" t="s">
        <v>204</v>
      </c>
      <c r="D393" s="378">
        <v>4200</v>
      </c>
      <c r="E393" s="379">
        <v>4200</v>
      </c>
      <c r="F393" s="379">
        <v>511.702</v>
      </c>
      <c r="G393" s="170">
        <f t="shared" si="354"/>
        <v>87.816619047619042</v>
      </c>
      <c r="H393" s="378">
        <v>0</v>
      </c>
      <c r="I393" s="379">
        <v>0</v>
      </c>
      <c r="J393" s="379">
        <v>0</v>
      </c>
      <c r="K393" s="170">
        <v>0</v>
      </c>
      <c r="L393" s="378">
        <v>0</v>
      </c>
      <c r="M393" s="379">
        <v>0</v>
      </c>
      <c r="N393" s="379">
        <v>0</v>
      </c>
      <c r="O393" s="172">
        <v>0</v>
      </c>
      <c r="P393" s="378">
        <v>4200</v>
      </c>
      <c r="Q393" s="379">
        <v>4200</v>
      </c>
      <c r="R393" s="379">
        <v>1636.748</v>
      </c>
      <c r="S393" s="170">
        <f t="shared" ref="S393:S397" si="370">100-R393/Q393*100</f>
        <v>61.029809523809526</v>
      </c>
      <c r="T393" s="380">
        <v>0</v>
      </c>
      <c r="U393" s="379">
        <v>0</v>
      </c>
      <c r="V393" s="170">
        <v>0</v>
      </c>
    </row>
    <row r="394" spans="1:22" ht="95" customHeight="1" x14ac:dyDescent="0.35">
      <c r="A394" s="174" t="s">
        <v>164</v>
      </c>
      <c r="B394" s="206" t="s">
        <v>277</v>
      </c>
      <c r="C394" s="225" t="s">
        <v>683</v>
      </c>
      <c r="D394" s="207">
        <f>D395+D396+D397</f>
        <v>1632.8</v>
      </c>
      <c r="E394" s="208">
        <f>E395+E396+E397</f>
        <v>1632.8</v>
      </c>
      <c r="F394" s="208">
        <f>F395+F396+F397</f>
        <v>0</v>
      </c>
      <c r="G394" s="17">
        <f t="shared" si="354"/>
        <v>100</v>
      </c>
      <c r="H394" s="207">
        <f>SUM(H395:H397)</f>
        <v>0</v>
      </c>
      <c r="I394" s="208">
        <f>SUM(I395:I397)</f>
        <v>0</v>
      </c>
      <c r="J394" s="208">
        <f>SUM(J395:J397)</f>
        <v>0</v>
      </c>
      <c r="K394" s="17">
        <v>0</v>
      </c>
      <c r="L394" s="207">
        <f>SUM(L395:L397)</f>
        <v>0</v>
      </c>
      <c r="M394" s="208">
        <f>SUM(M395:M397)</f>
        <v>0</v>
      </c>
      <c r="N394" s="208">
        <f>SUM(N395:N397)</f>
        <v>0</v>
      </c>
      <c r="O394" s="177">
        <v>0</v>
      </c>
      <c r="P394" s="208">
        <f>P395+P396+P397</f>
        <v>1632.8</v>
      </c>
      <c r="Q394" s="208">
        <f>Q395+Q396+Q397</f>
        <v>1632.8</v>
      </c>
      <c r="R394" s="208">
        <f>R395+R396+R397</f>
        <v>0</v>
      </c>
      <c r="S394" s="17">
        <f t="shared" si="370"/>
        <v>100</v>
      </c>
      <c r="T394" s="209">
        <f>SUM(T395:T397)</f>
        <v>0</v>
      </c>
      <c r="U394" s="208">
        <f>SUM(U395:U397)</f>
        <v>0</v>
      </c>
      <c r="V394" s="17">
        <v>0</v>
      </c>
    </row>
    <row r="395" spans="1:22" ht="162" customHeight="1" x14ac:dyDescent="0.35">
      <c r="A395" s="178" t="s">
        <v>166</v>
      </c>
      <c r="B395" s="10" t="s">
        <v>278</v>
      </c>
      <c r="C395" s="227" t="s">
        <v>297</v>
      </c>
      <c r="D395" s="181">
        <v>370</v>
      </c>
      <c r="E395" s="182">
        <v>370</v>
      </c>
      <c r="F395" s="182">
        <v>0</v>
      </c>
      <c r="G395" s="19">
        <f t="shared" si="354"/>
        <v>100</v>
      </c>
      <c r="H395" s="181">
        <v>0</v>
      </c>
      <c r="I395" s="182">
        <v>0</v>
      </c>
      <c r="J395" s="182">
        <v>0</v>
      </c>
      <c r="K395" s="14">
        <v>0</v>
      </c>
      <c r="L395" s="181">
        <v>0</v>
      </c>
      <c r="M395" s="182">
        <v>0</v>
      </c>
      <c r="N395" s="182">
        <v>0</v>
      </c>
      <c r="O395" s="158">
        <v>0</v>
      </c>
      <c r="P395" s="181">
        <v>370</v>
      </c>
      <c r="Q395" s="182">
        <v>370</v>
      </c>
      <c r="R395" s="182">
        <v>0</v>
      </c>
      <c r="S395" s="14">
        <f t="shared" si="370"/>
        <v>100</v>
      </c>
      <c r="T395" s="199">
        <v>0</v>
      </c>
      <c r="U395" s="182">
        <v>0</v>
      </c>
      <c r="V395" s="14">
        <v>0</v>
      </c>
    </row>
    <row r="396" spans="1:22" ht="104" x14ac:dyDescent="0.35">
      <c r="A396" s="178" t="s">
        <v>168</v>
      </c>
      <c r="B396" s="10" t="s">
        <v>279</v>
      </c>
      <c r="C396" s="227" t="s">
        <v>204</v>
      </c>
      <c r="D396" s="181">
        <v>200</v>
      </c>
      <c r="E396" s="182">
        <v>200</v>
      </c>
      <c r="F396" s="182">
        <v>0</v>
      </c>
      <c r="G396" s="19">
        <f t="shared" si="354"/>
        <v>100</v>
      </c>
      <c r="H396" s="181">
        <v>0</v>
      </c>
      <c r="I396" s="182">
        <v>0</v>
      </c>
      <c r="J396" s="182">
        <v>0</v>
      </c>
      <c r="K396" s="14">
        <v>0</v>
      </c>
      <c r="L396" s="181">
        <v>0</v>
      </c>
      <c r="M396" s="182">
        <v>0</v>
      </c>
      <c r="N396" s="182">
        <v>0</v>
      </c>
      <c r="O396" s="158">
        <v>0</v>
      </c>
      <c r="P396" s="181">
        <v>200</v>
      </c>
      <c r="Q396" s="182">
        <v>200</v>
      </c>
      <c r="R396" s="182">
        <v>0</v>
      </c>
      <c r="S396" s="14">
        <f t="shared" si="370"/>
        <v>100</v>
      </c>
      <c r="T396" s="199">
        <v>0</v>
      </c>
      <c r="U396" s="182">
        <v>0</v>
      </c>
      <c r="V396" s="14">
        <v>0</v>
      </c>
    </row>
    <row r="397" spans="1:22" ht="117.5" thickBot="1" x14ac:dyDescent="0.4">
      <c r="A397" s="178" t="s">
        <v>169</v>
      </c>
      <c r="B397" s="10" t="s">
        <v>280</v>
      </c>
      <c r="C397" s="227" t="s">
        <v>483</v>
      </c>
      <c r="D397" s="181">
        <v>1062.8</v>
      </c>
      <c r="E397" s="182">
        <v>1062.8</v>
      </c>
      <c r="F397" s="182">
        <v>0</v>
      </c>
      <c r="G397" s="19">
        <f t="shared" si="354"/>
        <v>100</v>
      </c>
      <c r="H397" s="181">
        <v>0</v>
      </c>
      <c r="I397" s="182">
        <v>0</v>
      </c>
      <c r="J397" s="182">
        <v>0</v>
      </c>
      <c r="K397" s="14">
        <v>0</v>
      </c>
      <c r="L397" s="181">
        <v>0</v>
      </c>
      <c r="M397" s="182">
        <v>0</v>
      </c>
      <c r="N397" s="182">
        <v>0</v>
      </c>
      <c r="O397" s="158">
        <v>0</v>
      </c>
      <c r="P397" s="181">
        <v>1062.8</v>
      </c>
      <c r="Q397" s="182">
        <v>1062.8</v>
      </c>
      <c r="R397" s="182">
        <v>0</v>
      </c>
      <c r="S397" s="14">
        <f t="shared" si="370"/>
        <v>100</v>
      </c>
      <c r="T397" s="199">
        <v>0</v>
      </c>
      <c r="U397" s="182">
        <v>0</v>
      </c>
      <c r="V397" s="14">
        <v>0</v>
      </c>
    </row>
    <row r="398" spans="1:22" ht="95.15" customHeight="1" thickBot="1" x14ac:dyDescent="0.4">
      <c r="A398" s="36" t="s">
        <v>15</v>
      </c>
      <c r="B398" s="21" t="s">
        <v>16</v>
      </c>
      <c r="C398" s="173" t="s">
        <v>17</v>
      </c>
      <c r="D398" s="23">
        <f t="shared" ref="D398:F399" si="371">D399</f>
        <v>150</v>
      </c>
      <c r="E398" s="25">
        <f t="shared" si="371"/>
        <v>150</v>
      </c>
      <c r="F398" s="25">
        <f t="shared" si="371"/>
        <v>0</v>
      </c>
      <c r="G398" s="24">
        <f t="shared" ref="G398:G405" si="372">100-F398/E398*100</f>
        <v>100</v>
      </c>
      <c r="H398" s="23">
        <v>0</v>
      </c>
      <c r="I398" s="25">
        <v>0</v>
      </c>
      <c r="J398" s="25">
        <v>0</v>
      </c>
      <c r="K398" s="24">
        <v>0</v>
      </c>
      <c r="L398" s="23">
        <v>0</v>
      </c>
      <c r="M398" s="25">
        <v>0</v>
      </c>
      <c r="N398" s="25">
        <v>0</v>
      </c>
      <c r="O398" s="147">
        <v>0</v>
      </c>
      <c r="P398" s="23">
        <f t="shared" ref="P398:R399" si="373">P399</f>
        <v>150</v>
      </c>
      <c r="Q398" s="25">
        <f t="shared" si="373"/>
        <v>150</v>
      </c>
      <c r="R398" s="25">
        <f t="shared" si="373"/>
        <v>0</v>
      </c>
      <c r="S398" s="24">
        <f t="shared" ref="S398:S405" si="374">100-R398/Q398*100</f>
        <v>100</v>
      </c>
      <c r="T398" s="27">
        <v>0</v>
      </c>
      <c r="U398" s="25">
        <v>0</v>
      </c>
      <c r="V398" s="24">
        <v>0</v>
      </c>
    </row>
    <row r="399" spans="1:22" ht="78.5" thickBot="1" x14ac:dyDescent="0.4">
      <c r="A399" s="356" t="s">
        <v>68</v>
      </c>
      <c r="B399" s="303" t="s">
        <v>98</v>
      </c>
      <c r="C399" s="326" t="s">
        <v>17</v>
      </c>
      <c r="D399" s="360">
        <f t="shared" si="371"/>
        <v>150</v>
      </c>
      <c r="E399" s="359">
        <f t="shared" si="371"/>
        <v>150</v>
      </c>
      <c r="F399" s="359">
        <f t="shared" si="371"/>
        <v>0</v>
      </c>
      <c r="G399" s="104">
        <f t="shared" si="372"/>
        <v>100</v>
      </c>
      <c r="H399" s="360">
        <v>0</v>
      </c>
      <c r="I399" s="359">
        <v>0</v>
      </c>
      <c r="J399" s="359">
        <v>0</v>
      </c>
      <c r="K399" s="104">
        <v>0</v>
      </c>
      <c r="L399" s="360">
        <v>0</v>
      </c>
      <c r="M399" s="359">
        <v>0</v>
      </c>
      <c r="N399" s="359">
        <v>0</v>
      </c>
      <c r="O399" s="237">
        <v>0</v>
      </c>
      <c r="P399" s="360">
        <f t="shared" si="373"/>
        <v>150</v>
      </c>
      <c r="Q399" s="359">
        <f t="shared" si="373"/>
        <v>150</v>
      </c>
      <c r="R399" s="359">
        <f t="shared" si="373"/>
        <v>0</v>
      </c>
      <c r="S399" s="104">
        <f t="shared" si="374"/>
        <v>100</v>
      </c>
      <c r="T399" s="361">
        <v>0</v>
      </c>
      <c r="U399" s="359">
        <v>0</v>
      </c>
      <c r="V399" s="104">
        <v>0</v>
      </c>
    </row>
    <row r="400" spans="1:22" ht="169.5" thickBot="1" x14ac:dyDescent="0.4">
      <c r="A400" s="384" t="s">
        <v>14</v>
      </c>
      <c r="B400" s="385" t="s">
        <v>99</v>
      </c>
      <c r="C400" s="386" t="s">
        <v>17</v>
      </c>
      <c r="D400" s="387">
        <f>P400</f>
        <v>150</v>
      </c>
      <c r="E400" s="388">
        <f>Q400</f>
        <v>150</v>
      </c>
      <c r="F400" s="388">
        <f>R400</f>
        <v>0</v>
      </c>
      <c r="G400" s="389">
        <f t="shared" si="372"/>
        <v>100</v>
      </c>
      <c r="H400" s="387">
        <v>0</v>
      </c>
      <c r="I400" s="388">
        <v>0</v>
      </c>
      <c r="J400" s="388">
        <v>0</v>
      </c>
      <c r="K400" s="389">
        <v>0</v>
      </c>
      <c r="L400" s="387">
        <v>0</v>
      </c>
      <c r="M400" s="388">
        <v>0</v>
      </c>
      <c r="N400" s="388">
        <v>0</v>
      </c>
      <c r="O400" s="390">
        <v>0</v>
      </c>
      <c r="P400" s="387">
        <v>150</v>
      </c>
      <c r="Q400" s="388">
        <v>150</v>
      </c>
      <c r="R400" s="388">
        <v>0</v>
      </c>
      <c r="S400" s="389">
        <f t="shared" si="374"/>
        <v>100</v>
      </c>
      <c r="T400" s="391">
        <v>0</v>
      </c>
      <c r="U400" s="388">
        <v>0</v>
      </c>
      <c r="V400" s="389">
        <v>0</v>
      </c>
    </row>
    <row r="401" spans="1:22" ht="121.5" customHeight="1" thickBot="1" x14ac:dyDescent="0.4">
      <c r="A401" s="36" t="s">
        <v>94</v>
      </c>
      <c r="B401" s="21" t="s">
        <v>95</v>
      </c>
      <c r="C401" s="231" t="s">
        <v>96</v>
      </c>
      <c r="D401" s="23">
        <f>D402</f>
        <v>60</v>
      </c>
      <c r="E401" s="25">
        <f t="shared" ref="E401:F401" si="375">E402</f>
        <v>60</v>
      </c>
      <c r="F401" s="25">
        <f t="shared" si="375"/>
        <v>15</v>
      </c>
      <c r="G401" s="24">
        <f t="shared" si="372"/>
        <v>75</v>
      </c>
      <c r="H401" s="23">
        <v>0</v>
      </c>
      <c r="I401" s="25">
        <v>0</v>
      </c>
      <c r="J401" s="25">
        <v>0</v>
      </c>
      <c r="K401" s="24">
        <v>0</v>
      </c>
      <c r="L401" s="23">
        <v>0</v>
      </c>
      <c r="M401" s="25">
        <v>0</v>
      </c>
      <c r="N401" s="25">
        <v>0</v>
      </c>
      <c r="O401" s="147">
        <v>0</v>
      </c>
      <c r="P401" s="23">
        <f t="shared" ref="P401:R402" si="376">P402</f>
        <v>60</v>
      </c>
      <c r="Q401" s="25">
        <f t="shared" si="376"/>
        <v>60</v>
      </c>
      <c r="R401" s="25">
        <f t="shared" si="376"/>
        <v>15</v>
      </c>
      <c r="S401" s="24">
        <f t="shared" si="374"/>
        <v>75</v>
      </c>
      <c r="T401" s="27">
        <v>0</v>
      </c>
      <c r="U401" s="25">
        <v>0</v>
      </c>
      <c r="V401" s="24">
        <v>0</v>
      </c>
    </row>
    <row r="402" spans="1:22" ht="160" customHeight="1" x14ac:dyDescent="0.35">
      <c r="A402" s="174" t="s">
        <v>68</v>
      </c>
      <c r="B402" s="206" t="s">
        <v>101</v>
      </c>
      <c r="C402" s="225" t="s">
        <v>96</v>
      </c>
      <c r="D402" s="207">
        <f>D403</f>
        <v>60</v>
      </c>
      <c r="E402" s="208">
        <f>E403</f>
        <v>60</v>
      </c>
      <c r="F402" s="208">
        <f>F403</f>
        <v>15</v>
      </c>
      <c r="G402" s="17">
        <f t="shared" si="372"/>
        <v>75</v>
      </c>
      <c r="H402" s="207">
        <v>0</v>
      </c>
      <c r="I402" s="208">
        <v>0</v>
      </c>
      <c r="J402" s="208">
        <v>0</v>
      </c>
      <c r="K402" s="17">
        <v>0</v>
      </c>
      <c r="L402" s="207">
        <v>0</v>
      </c>
      <c r="M402" s="208">
        <v>0</v>
      </c>
      <c r="N402" s="208">
        <v>0</v>
      </c>
      <c r="O402" s="177">
        <v>0</v>
      </c>
      <c r="P402" s="207">
        <f t="shared" si="376"/>
        <v>60</v>
      </c>
      <c r="Q402" s="208">
        <f t="shared" si="376"/>
        <v>60</v>
      </c>
      <c r="R402" s="208">
        <f t="shared" si="376"/>
        <v>15</v>
      </c>
      <c r="S402" s="17">
        <f t="shared" si="374"/>
        <v>75</v>
      </c>
      <c r="T402" s="209">
        <v>0</v>
      </c>
      <c r="U402" s="208">
        <v>0</v>
      </c>
      <c r="V402" s="17">
        <v>0</v>
      </c>
    </row>
    <row r="403" spans="1:22" ht="78.5" thickBot="1" x14ac:dyDescent="0.4">
      <c r="A403" s="200" t="s">
        <v>14</v>
      </c>
      <c r="B403" s="232" t="s">
        <v>100</v>
      </c>
      <c r="C403" s="233" t="s">
        <v>97</v>
      </c>
      <c r="D403" s="203">
        <f>P403</f>
        <v>60</v>
      </c>
      <c r="E403" s="204">
        <f>Q403</f>
        <v>60</v>
      </c>
      <c r="F403" s="204">
        <f>R403</f>
        <v>15</v>
      </c>
      <c r="G403" s="83">
        <f t="shared" si="372"/>
        <v>75</v>
      </c>
      <c r="H403" s="203">
        <v>0</v>
      </c>
      <c r="I403" s="204">
        <v>0</v>
      </c>
      <c r="J403" s="204">
        <v>0</v>
      </c>
      <c r="K403" s="83">
        <v>0</v>
      </c>
      <c r="L403" s="203">
        <v>0</v>
      </c>
      <c r="M403" s="204">
        <v>0</v>
      </c>
      <c r="N403" s="204">
        <v>0</v>
      </c>
      <c r="O403" s="160">
        <v>0</v>
      </c>
      <c r="P403" s="203">
        <v>60</v>
      </c>
      <c r="Q403" s="204">
        <v>60</v>
      </c>
      <c r="R403" s="204">
        <v>15</v>
      </c>
      <c r="S403" s="19">
        <f t="shared" si="374"/>
        <v>75</v>
      </c>
      <c r="T403" s="234">
        <v>0</v>
      </c>
      <c r="U403" s="204">
        <v>0</v>
      </c>
      <c r="V403" s="83">
        <v>0</v>
      </c>
    </row>
    <row r="404" spans="1:22" ht="121" customHeight="1" thickBot="1" x14ac:dyDescent="0.4">
      <c r="A404" s="36" t="s">
        <v>102</v>
      </c>
      <c r="B404" s="21" t="s">
        <v>103</v>
      </c>
      <c r="C404" s="231" t="s">
        <v>96</v>
      </c>
      <c r="D404" s="23">
        <f>D405+D407</f>
        <v>65</v>
      </c>
      <c r="E404" s="25">
        <f t="shared" ref="E404:F404" si="377">E405+E407</f>
        <v>65</v>
      </c>
      <c r="F404" s="25">
        <f t="shared" si="377"/>
        <v>20</v>
      </c>
      <c r="G404" s="24">
        <f t="shared" si="372"/>
        <v>69.230769230769226</v>
      </c>
      <c r="H404" s="23">
        <v>0</v>
      </c>
      <c r="I404" s="25">
        <v>0</v>
      </c>
      <c r="J404" s="25">
        <v>0</v>
      </c>
      <c r="K404" s="24">
        <v>0</v>
      </c>
      <c r="L404" s="23">
        <v>0</v>
      </c>
      <c r="M404" s="25">
        <v>0</v>
      </c>
      <c r="N404" s="25">
        <v>0</v>
      </c>
      <c r="O404" s="147">
        <v>0</v>
      </c>
      <c r="P404" s="23">
        <f>P405+P407</f>
        <v>65</v>
      </c>
      <c r="Q404" s="25">
        <f t="shared" ref="Q404:R404" si="378">Q405+Q407</f>
        <v>65</v>
      </c>
      <c r="R404" s="25">
        <f t="shared" si="378"/>
        <v>20</v>
      </c>
      <c r="S404" s="24">
        <f t="shared" si="374"/>
        <v>69.230769230769226</v>
      </c>
      <c r="T404" s="27">
        <v>0</v>
      </c>
      <c r="U404" s="25">
        <v>0</v>
      </c>
      <c r="V404" s="24">
        <v>0</v>
      </c>
    </row>
    <row r="405" spans="1:22" ht="158.5" customHeight="1" thickBot="1" x14ac:dyDescent="0.4">
      <c r="A405" s="41" t="s">
        <v>68</v>
      </c>
      <c r="B405" s="303" t="s">
        <v>108</v>
      </c>
      <c r="C405" s="304" t="s">
        <v>96</v>
      </c>
      <c r="D405" s="307">
        <f>D406</f>
        <v>20</v>
      </c>
      <c r="E405" s="305">
        <f>E406</f>
        <v>20</v>
      </c>
      <c r="F405" s="305">
        <f>F406</f>
        <v>20</v>
      </c>
      <c r="G405" s="104">
        <f t="shared" si="372"/>
        <v>0</v>
      </c>
      <c r="H405" s="307">
        <v>0</v>
      </c>
      <c r="I405" s="305">
        <v>0</v>
      </c>
      <c r="J405" s="305">
        <v>0</v>
      </c>
      <c r="K405" s="104">
        <v>0</v>
      </c>
      <c r="L405" s="307">
        <v>0</v>
      </c>
      <c r="M405" s="305">
        <v>0</v>
      </c>
      <c r="N405" s="305">
        <v>0</v>
      </c>
      <c r="O405" s="237">
        <v>0</v>
      </c>
      <c r="P405" s="307">
        <f>P406</f>
        <v>20</v>
      </c>
      <c r="Q405" s="305">
        <f>Q406</f>
        <v>20</v>
      </c>
      <c r="R405" s="305">
        <f>R406</f>
        <v>20</v>
      </c>
      <c r="S405" s="104">
        <f t="shared" si="374"/>
        <v>0</v>
      </c>
      <c r="T405" s="306">
        <v>0</v>
      </c>
      <c r="U405" s="305">
        <v>0</v>
      </c>
      <c r="V405" s="104">
        <v>0</v>
      </c>
    </row>
    <row r="406" spans="1:22" ht="63" x14ac:dyDescent="0.35">
      <c r="A406" s="174" t="s">
        <v>14</v>
      </c>
      <c r="B406" s="213" t="s">
        <v>109</v>
      </c>
      <c r="C406" s="229" t="s">
        <v>104</v>
      </c>
      <c r="D406" s="196">
        <f>P406</f>
        <v>20</v>
      </c>
      <c r="E406" s="197">
        <f>Q406</f>
        <v>20</v>
      </c>
      <c r="F406" s="197">
        <f>R406</f>
        <v>20</v>
      </c>
      <c r="G406" s="19">
        <f t="shared" ref="G406:G407" si="379">100-F406/E406*100</f>
        <v>0</v>
      </c>
      <c r="H406" s="196">
        <v>0</v>
      </c>
      <c r="I406" s="197">
        <v>0</v>
      </c>
      <c r="J406" s="197">
        <v>0</v>
      </c>
      <c r="K406" s="19">
        <v>0</v>
      </c>
      <c r="L406" s="196">
        <v>0</v>
      </c>
      <c r="M406" s="197">
        <v>0</v>
      </c>
      <c r="N406" s="197">
        <v>0</v>
      </c>
      <c r="O406" s="159">
        <v>0</v>
      </c>
      <c r="P406" s="196">
        <v>20</v>
      </c>
      <c r="Q406" s="197">
        <v>20</v>
      </c>
      <c r="R406" s="197">
        <v>20</v>
      </c>
      <c r="S406" s="19">
        <f t="shared" ref="S406:S407" si="380">100-R406/Q406*100</f>
        <v>0</v>
      </c>
      <c r="T406" s="198">
        <v>0</v>
      </c>
      <c r="U406" s="197">
        <v>0</v>
      </c>
      <c r="V406" s="19">
        <v>0</v>
      </c>
    </row>
    <row r="407" spans="1:22" ht="64.5" customHeight="1" x14ac:dyDescent="0.35">
      <c r="A407" s="178" t="s">
        <v>18</v>
      </c>
      <c r="B407" s="211" t="s">
        <v>105</v>
      </c>
      <c r="C407" s="230" t="s">
        <v>106</v>
      </c>
      <c r="D407" s="187">
        <f>P407</f>
        <v>45</v>
      </c>
      <c r="E407" s="185">
        <f>E408</f>
        <v>45</v>
      </c>
      <c r="F407" s="185">
        <f>R407</f>
        <v>0</v>
      </c>
      <c r="G407" s="17">
        <f t="shared" si="379"/>
        <v>100</v>
      </c>
      <c r="H407" s="187">
        <v>0</v>
      </c>
      <c r="I407" s="185">
        <v>0</v>
      </c>
      <c r="J407" s="185">
        <v>0</v>
      </c>
      <c r="K407" s="6">
        <v>0</v>
      </c>
      <c r="L407" s="187">
        <v>0</v>
      </c>
      <c r="M407" s="185">
        <v>0</v>
      </c>
      <c r="N407" s="185">
        <v>0</v>
      </c>
      <c r="O407" s="166">
        <v>0</v>
      </c>
      <c r="P407" s="187">
        <v>45</v>
      </c>
      <c r="Q407" s="185">
        <v>45</v>
      </c>
      <c r="R407" s="185">
        <v>0</v>
      </c>
      <c r="S407" s="17">
        <f t="shared" si="380"/>
        <v>100</v>
      </c>
      <c r="T407" s="186">
        <v>0</v>
      </c>
      <c r="U407" s="185">
        <v>0</v>
      </c>
      <c r="V407" s="6">
        <v>0</v>
      </c>
    </row>
    <row r="408" spans="1:22" ht="73.5" customHeight="1" thickBot="1" x14ac:dyDescent="0.4">
      <c r="A408" s="188" t="s">
        <v>112</v>
      </c>
      <c r="B408" s="212" t="s">
        <v>113</v>
      </c>
      <c r="C408" s="228" t="s">
        <v>107</v>
      </c>
      <c r="D408" s="191">
        <v>45</v>
      </c>
      <c r="E408" s="192">
        <v>45</v>
      </c>
      <c r="F408" s="192">
        <v>0</v>
      </c>
      <c r="G408" s="93">
        <f t="shared" ref="G408:G428" si="381">100-F408/E408*100</f>
        <v>100</v>
      </c>
      <c r="H408" s="191">
        <v>0</v>
      </c>
      <c r="I408" s="192">
        <v>0</v>
      </c>
      <c r="J408" s="192">
        <v>0</v>
      </c>
      <c r="K408" s="93">
        <v>0</v>
      </c>
      <c r="L408" s="191">
        <v>0</v>
      </c>
      <c r="M408" s="192">
        <v>0</v>
      </c>
      <c r="N408" s="192">
        <v>0</v>
      </c>
      <c r="O408" s="164">
        <v>0</v>
      </c>
      <c r="P408" s="191">
        <v>45</v>
      </c>
      <c r="Q408" s="192">
        <v>45</v>
      </c>
      <c r="R408" s="192">
        <v>0</v>
      </c>
      <c r="S408" s="93">
        <f>100-R408/Q408*100</f>
        <v>100</v>
      </c>
      <c r="T408" s="193">
        <v>0</v>
      </c>
      <c r="U408" s="192">
        <v>0</v>
      </c>
      <c r="V408" s="93">
        <v>0</v>
      </c>
    </row>
    <row r="409" spans="1:22" ht="86.15" customHeight="1" thickBot="1" x14ac:dyDescent="0.4">
      <c r="A409" s="36" t="s">
        <v>114</v>
      </c>
      <c r="B409" s="21" t="s">
        <v>115</v>
      </c>
      <c r="C409" s="235" t="s">
        <v>120</v>
      </c>
      <c r="D409" s="23">
        <f>D410+D413</f>
        <v>30</v>
      </c>
      <c r="E409" s="25">
        <f t="shared" ref="E409:F409" si="382">E410+E413</f>
        <v>30</v>
      </c>
      <c r="F409" s="25">
        <f t="shared" si="382"/>
        <v>0</v>
      </c>
      <c r="G409" s="24">
        <f t="shared" si="381"/>
        <v>100</v>
      </c>
      <c r="H409" s="23">
        <v>0</v>
      </c>
      <c r="I409" s="25">
        <v>0</v>
      </c>
      <c r="J409" s="25">
        <v>0</v>
      </c>
      <c r="K409" s="24">
        <v>0</v>
      </c>
      <c r="L409" s="23">
        <v>0</v>
      </c>
      <c r="M409" s="25">
        <v>0</v>
      </c>
      <c r="N409" s="25">
        <v>0</v>
      </c>
      <c r="O409" s="147">
        <v>0</v>
      </c>
      <c r="P409" s="23">
        <f>P410+P413</f>
        <v>30</v>
      </c>
      <c r="Q409" s="25">
        <f t="shared" ref="Q409:R409" si="383">Q410+Q413</f>
        <v>30</v>
      </c>
      <c r="R409" s="25">
        <f t="shared" si="383"/>
        <v>0</v>
      </c>
      <c r="S409" s="24">
        <f>100-R409/Q409*100</f>
        <v>100</v>
      </c>
      <c r="T409" s="27">
        <v>0</v>
      </c>
      <c r="U409" s="25">
        <v>0</v>
      </c>
      <c r="V409" s="24">
        <v>0</v>
      </c>
    </row>
    <row r="410" spans="1:22" ht="123" customHeight="1" x14ac:dyDescent="0.35">
      <c r="A410" s="71" t="s">
        <v>68</v>
      </c>
      <c r="B410" s="72" t="s">
        <v>116</v>
      </c>
      <c r="C410" s="310" t="s">
        <v>120</v>
      </c>
      <c r="D410" s="73">
        <f>D411+D412</f>
        <v>20</v>
      </c>
      <c r="E410" s="74">
        <f>E411+E412</f>
        <v>20</v>
      </c>
      <c r="F410" s="74">
        <v>0</v>
      </c>
      <c r="G410" s="17">
        <f t="shared" si="381"/>
        <v>100</v>
      </c>
      <c r="H410" s="73">
        <v>0</v>
      </c>
      <c r="I410" s="74">
        <v>0</v>
      </c>
      <c r="J410" s="74">
        <v>0</v>
      </c>
      <c r="K410" s="17">
        <v>0</v>
      </c>
      <c r="L410" s="73">
        <v>0</v>
      </c>
      <c r="M410" s="74">
        <v>0</v>
      </c>
      <c r="N410" s="74">
        <v>0</v>
      </c>
      <c r="O410" s="177">
        <v>0</v>
      </c>
      <c r="P410" s="73">
        <f>P411+P412</f>
        <v>20</v>
      </c>
      <c r="Q410" s="74">
        <f>Q411+Q412</f>
        <v>20</v>
      </c>
      <c r="R410" s="74">
        <f>R411+R412</f>
        <v>0</v>
      </c>
      <c r="S410" s="17">
        <f>100-R410/Q410*100</f>
        <v>100</v>
      </c>
      <c r="T410" s="75">
        <v>0</v>
      </c>
      <c r="U410" s="74">
        <v>0</v>
      </c>
      <c r="V410" s="17">
        <v>0</v>
      </c>
    </row>
    <row r="411" spans="1:22" ht="95.5" customHeight="1" x14ac:dyDescent="0.35">
      <c r="A411" s="119" t="s">
        <v>14</v>
      </c>
      <c r="B411" s="10" t="s">
        <v>117</v>
      </c>
      <c r="C411" s="311" t="s">
        <v>120</v>
      </c>
      <c r="D411" s="12">
        <f t="shared" ref="D411:F412" si="384">P411</f>
        <v>10</v>
      </c>
      <c r="E411" s="13">
        <f t="shared" si="384"/>
        <v>10</v>
      </c>
      <c r="F411" s="13">
        <f t="shared" si="384"/>
        <v>0</v>
      </c>
      <c r="G411" s="14">
        <f t="shared" si="381"/>
        <v>100</v>
      </c>
      <c r="H411" s="12">
        <v>0</v>
      </c>
      <c r="I411" s="13">
        <v>0</v>
      </c>
      <c r="J411" s="13">
        <v>0</v>
      </c>
      <c r="K411" s="14">
        <v>0</v>
      </c>
      <c r="L411" s="12">
        <v>0</v>
      </c>
      <c r="M411" s="13">
        <v>0</v>
      </c>
      <c r="N411" s="13">
        <v>0</v>
      </c>
      <c r="O411" s="158">
        <v>0</v>
      </c>
      <c r="P411" s="12">
        <v>10</v>
      </c>
      <c r="Q411" s="13">
        <v>10</v>
      </c>
      <c r="R411" s="13">
        <v>0</v>
      </c>
      <c r="S411" s="19">
        <f t="shared" ref="S411:S414" si="385">100-R411/Q411*100</f>
        <v>100</v>
      </c>
      <c r="T411" s="16">
        <v>0</v>
      </c>
      <c r="U411" s="13">
        <v>0</v>
      </c>
      <c r="V411" s="14">
        <v>0</v>
      </c>
    </row>
    <row r="412" spans="1:22" s="236" customFormat="1" ht="75.650000000000006" customHeight="1" x14ac:dyDescent="0.35">
      <c r="A412" s="119" t="s">
        <v>21</v>
      </c>
      <c r="B412" s="10" t="s">
        <v>118</v>
      </c>
      <c r="C412" s="311" t="s">
        <v>120</v>
      </c>
      <c r="D412" s="12">
        <f t="shared" si="384"/>
        <v>10</v>
      </c>
      <c r="E412" s="13">
        <f t="shared" si="384"/>
        <v>10</v>
      </c>
      <c r="F412" s="13">
        <f t="shared" si="384"/>
        <v>0</v>
      </c>
      <c r="G412" s="14">
        <f t="shared" si="381"/>
        <v>100</v>
      </c>
      <c r="H412" s="12">
        <v>0</v>
      </c>
      <c r="I412" s="13">
        <v>0</v>
      </c>
      <c r="J412" s="13">
        <v>0</v>
      </c>
      <c r="K412" s="14">
        <v>0</v>
      </c>
      <c r="L412" s="12">
        <v>0</v>
      </c>
      <c r="M412" s="13">
        <v>0</v>
      </c>
      <c r="N412" s="13">
        <v>0</v>
      </c>
      <c r="O412" s="158">
        <v>0</v>
      </c>
      <c r="P412" s="12">
        <v>10</v>
      </c>
      <c r="Q412" s="13">
        <v>10</v>
      </c>
      <c r="R412" s="13">
        <v>0</v>
      </c>
      <c r="S412" s="14">
        <f t="shared" si="385"/>
        <v>100</v>
      </c>
      <c r="T412" s="16">
        <v>0</v>
      </c>
      <c r="U412" s="13">
        <v>0</v>
      </c>
      <c r="V412" s="14">
        <v>0</v>
      </c>
    </row>
    <row r="413" spans="1:22" ht="81" customHeight="1" x14ac:dyDescent="0.35">
      <c r="A413" s="71" t="s">
        <v>18</v>
      </c>
      <c r="B413" s="72" t="s">
        <v>675</v>
      </c>
      <c r="C413" s="310" t="s">
        <v>120</v>
      </c>
      <c r="D413" s="73">
        <f>D414</f>
        <v>10</v>
      </c>
      <c r="E413" s="74">
        <f>E414</f>
        <v>10</v>
      </c>
      <c r="F413" s="74">
        <f>F414</f>
        <v>0</v>
      </c>
      <c r="G413" s="17">
        <f t="shared" si="381"/>
        <v>100</v>
      </c>
      <c r="H413" s="73">
        <v>0</v>
      </c>
      <c r="I413" s="74">
        <v>0</v>
      </c>
      <c r="J413" s="74">
        <v>0</v>
      </c>
      <c r="K413" s="17">
        <v>0</v>
      </c>
      <c r="L413" s="73">
        <v>0</v>
      </c>
      <c r="M413" s="74">
        <v>0</v>
      </c>
      <c r="N413" s="74">
        <v>0</v>
      </c>
      <c r="O413" s="177">
        <v>0</v>
      </c>
      <c r="P413" s="73">
        <f>P414</f>
        <v>10</v>
      </c>
      <c r="Q413" s="74">
        <f t="shared" ref="Q413:R413" si="386">Q414</f>
        <v>10</v>
      </c>
      <c r="R413" s="74">
        <f t="shared" si="386"/>
        <v>0</v>
      </c>
      <c r="S413" s="17">
        <f t="shared" si="385"/>
        <v>100</v>
      </c>
      <c r="T413" s="75">
        <v>0</v>
      </c>
      <c r="U413" s="74">
        <v>0</v>
      </c>
      <c r="V413" s="17">
        <v>0</v>
      </c>
    </row>
    <row r="414" spans="1:22" ht="99.9" customHeight="1" thickBot="1" x14ac:dyDescent="0.4">
      <c r="A414" s="112" t="s">
        <v>25</v>
      </c>
      <c r="B414" s="89" t="s">
        <v>119</v>
      </c>
      <c r="C414" s="392" t="s">
        <v>120</v>
      </c>
      <c r="D414" s="113">
        <f>P414</f>
        <v>10</v>
      </c>
      <c r="E414" s="78">
        <f>Q414</f>
        <v>10</v>
      </c>
      <c r="F414" s="78">
        <f>R414</f>
        <v>0</v>
      </c>
      <c r="G414" s="93">
        <f t="shared" si="381"/>
        <v>100</v>
      </c>
      <c r="H414" s="113">
        <v>0</v>
      </c>
      <c r="I414" s="78">
        <v>0</v>
      </c>
      <c r="J414" s="78">
        <v>0</v>
      </c>
      <c r="K414" s="93">
        <v>0</v>
      </c>
      <c r="L414" s="113">
        <v>0</v>
      </c>
      <c r="M414" s="78">
        <v>0</v>
      </c>
      <c r="N414" s="78">
        <v>0</v>
      </c>
      <c r="O414" s="164">
        <v>0</v>
      </c>
      <c r="P414" s="113">
        <v>10</v>
      </c>
      <c r="Q414" s="78">
        <v>10</v>
      </c>
      <c r="R414" s="78">
        <v>0</v>
      </c>
      <c r="S414" s="93">
        <f t="shared" si="385"/>
        <v>100</v>
      </c>
      <c r="T414" s="114">
        <v>0</v>
      </c>
      <c r="U414" s="78">
        <v>0</v>
      </c>
      <c r="V414" s="93">
        <v>0</v>
      </c>
    </row>
    <row r="415" spans="1:22" ht="81" customHeight="1" thickBot="1" x14ac:dyDescent="0.4">
      <c r="A415" s="36" t="s">
        <v>205</v>
      </c>
      <c r="B415" s="21" t="s">
        <v>206</v>
      </c>
      <c r="C415" s="37" t="s">
        <v>207</v>
      </c>
      <c r="D415" s="23">
        <f>D416</f>
        <v>50</v>
      </c>
      <c r="E415" s="25">
        <f>E416</f>
        <v>50</v>
      </c>
      <c r="F415" s="25">
        <f>F416</f>
        <v>20</v>
      </c>
      <c r="G415" s="24">
        <f t="shared" si="381"/>
        <v>60</v>
      </c>
      <c r="H415" s="23">
        <v>0</v>
      </c>
      <c r="I415" s="25">
        <v>0</v>
      </c>
      <c r="J415" s="25">
        <v>0</v>
      </c>
      <c r="K415" s="24">
        <v>0</v>
      </c>
      <c r="L415" s="23">
        <v>0</v>
      </c>
      <c r="M415" s="25">
        <v>0</v>
      </c>
      <c r="N415" s="25">
        <v>0</v>
      </c>
      <c r="O415" s="147">
        <v>0</v>
      </c>
      <c r="P415" s="23">
        <f>P416</f>
        <v>50</v>
      </c>
      <c r="Q415" s="25">
        <f>Q416</f>
        <v>50</v>
      </c>
      <c r="R415" s="25">
        <f>R416</f>
        <v>20</v>
      </c>
      <c r="S415" s="24">
        <f t="shared" ref="S415:S428" si="387">100-R415/Q415*100</f>
        <v>60</v>
      </c>
      <c r="T415" s="27">
        <v>0</v>
      </c>
      <c r="U415" s="25">
        <v>0</v>
      </c>
      <c r="V415" s="24">
        <v>0</v>
      </c>
    </row>
    <row r="416" spans="1:22" s="236" customFormat="1" ht="186" customHeight="1" x14ac:dyDescent="0.35">
      <c r="A416" s="71" t="s">
        <v>14</v>
      </c>
      <c r="B416" s="72" t="s">
        <v>212</v>
      </c>
      <c r="C416" s="57" t="s">
        <v>207</v>
      </c>
      <c r="D416" s="73">
        <f>D417+D418+D419+D420+D421</f>
        <v>50</v>
      </c>
      <c r="E416" s="74">
        <f t="shared" ref="E416:F416" si="388">E417+E418+E419+E420+E421</f>
        <v>50</v>
      </c>
      <c r="F416" s="74">
        <f t="shared" si="388"/>
        <v>20</v>
      </c>
      <c r="G416" s="17">
        <f t="shared" si="381"/>
        <v>60</v>
      </c>
      <c r="H416" s="73">
        <v>0</v>
      </c>
      <c r="I416" s="74">
        <v>0</v>
      </c>
      <c r="J416" s="74">
        <v>0</v>
      </c>
      <c r="K416" s="17">
        <v>0</v>
      </c>
      <c r="L416" s="73">
        <v>0</v>
      </c>
      <c r="M416" s="74">
        <v>0</v>
      </c>
      <c r="N416" s="74">
        <v>0</v>
      </c>
      <c r="O416" s="177">
        <v>0</v>
      </c>
      <c r="P416" s="73">
        <f>P417+P418+P419+P420+P421</f>
        <v>50</v>
      </c>
      <c r="Q416" s="74">
        <f t="shared" ref="Q416" si="389">Q417+Q418+Q419+Q420+Q421</f>
        <v>50</v>
      </c>
      <c r="R416" s="74">
        <f t="shared" ref="R416" si="390">R417+R418+R419+R420+R421</f>
        <v>20</v>
      </c>
      <c r="S416" s="17">
        <f t="shared" si="387"/>
        <v>60</v>
      </c>
      <c r="T416" s="75">
        <v>0</v>
      </c>
      <c r="U416" s="74">
        <v>0</v>
      </c>
      <c r="V416" s="17">
        <v>0</v>
      </c>
    </row>
    <row r="417" spans="1:22" s="236" customFormat="1" ht="107.25" customHeight="1" x14ac:dyDescent="0.35">
      <c r="A417" s="119" t="s">
        <v>124</v>
      </c>
      <c r="B417" s="10" t="s">
        <v>208</v>
      </c>
      <c r="C417" s="63" t="s">
        <v>207</v>
      </c>
      <c r="D417" s="12">
        <f t="shared" ref="D417:F421" si="391">P417</f>
        <v>10</v>
      </c>
      <c r="E417" s="13">
        <f t="shared" si="391"/>
        <v>10</v>
      </c>
      <c r="F417" s="13">
        <f t="shared" si="391"/>
        <v>10</v>
      </c>
      <c r="G417" s="14">
        <f t="shared" si="381"/>
        <v>0</v>
      </c>
      <c r="H417" s="12">
        <v>0</v>
      </c>
      <c r="I417" s="13">
        <v>0</v>
      </c>
      <c r="J417" s="13">
        <v>0</v>
      </c>
      <c r="K417" s="14">
        <v>0</v>
      </c>
      <c r="L417" s="12">
        <v>0</v>
      </c>
      <c r="M417" s="13">
        <v>0</v>
      </c>
      <c r="N417" s="13">
        <v>0</v>
      </c>
      <c r="O417" s="158">
        <v>0</v>
      </c>
      <c r="P417" s="12">
        <v>10</v>
      </c>
      <c r="Q417" s="13">
        <v>10</v>
      </c>
      <c r="R417" s="13">
        <v>10</v>
      </c>
      <c r="S417" s="14">
        <f t="shared" si="387"/>
        <v>0</v>
      </c>
      <c r="T417" s="16">
        <v>0</v>
      </c>
      <c r="U417" s="13">
        <v>0</v>
      </c>
      <c r="V417" s="14">
        <v>0</v>
      </c>
    </row>
    <row r="418" spans="1:22" s="236" customFormat="1" ht="169" x14ac:dyDescent="0.35">
      <c r="A418" s="119" t="s">
        <v>126</v>
      </c>
      <c r="B418" s="10" t="s">
        <v>213</v>
      </c>
      <c r="C418" s="63" t="s">
        <v>207</v>
      </c>
      <c r="D418" s="12">
        <f t="shared" si="391"/>
        <v>10</v>
      </c>
      <c r="E418" s="13">
        <f t="shared" si="391"/>
        <v>10</v>
      </c>
      <c r="F418" s="13">
        <f t="shared" si="391"/>
        <v>0</v>
      </c>
      <c r="G418" s="14">
        <f t="shared" si="381"/>
        <v>100</v>
      </c>
      <c r="H418" s="12">
        <v>0</v>
      </c>
      <c r="I418" s="13">
        <v>0</v>
      </c>
      <c r="J418" s="13">
        <v>0</v>
      </c>
      <c r="K418" s="14">
        <v>0</v>
      </c>
      <c r="L418" s="12">
        <v>0</v>
      </c>
      <c r="M418" s="13">
        <v>0</v>
      </c>
      <c r="N418" s="13">
        <v>0</v>
      </c>
      <c r="O418" s="158">
        <v>0</v>
      </c>
      <c r="P418" s="12">
        <v>10</v>
      </c>
      <c r="Q418" s="13">
        <v>10</v>
      </c>
      <c r="R418" s="13">
        <v>0</v>
      </c>
      <c r="S418" s="14">
        <f t="shared" si="387"/>
        <v>100</v>
      </c>
      <c r="T418" s="16">
        <v>0</v>
      </c>
      <c r="U418" s="13">
        <v>0</v>
      </c>
      <c r="V418" s="14">
        <v>0</v>
      </c>
    </row>
    <row r="419" spans="1:22" ht="121.5" customHeight="1" x14ac:dyDescent="0.35">
      <c r="A419" s="71" t="s">
        <v>128</v>
      </c>
      <c r="B419" s="28" t="s">
        <v>209</v>
      </c>
      <c r="C419" s="107" t="s">
        <v>207</v>
      </c>
      <c r="D419" s="33">
        <f t="shared" si="391"/>
        <v>10</v>
      </c>
      <c r="E419" s="31">
        <f t="shared" si="391"/>
        <v>10</v>
      </c>
      <c r="F419" s="31">
        <f t="shared" si="391"/>
        <v>0</v>
      </c>
      <c r="G419" s="19">
        <f t="shared" si="381"/>
        <v>100</v>
      </c>
      <c r="H419" s="33">
        <v>0</v>
      </c>
      <c r="I419" s="31">
        <v>0</v>
      </c>
      <c r="J419" s="31">
        <v>0</v>
      </c>
      <c r="K419" s="19">
        <v>0</v>
      </c>
      <c r="L419" s="33">
        <v>0</v>
      </c>
      <c r="M419" s="31">
        <v>0</v>
      </c>
      <c r="N419" s="31">
        <v>0</v>
      </c>
      <c r="O419" s="159">
        <v>0</v>
      </c>
      <c r="P419" s="33">
        <v>10</v>
      </c>
      <c r="Q419" s="31">
        <v>10</v>
      </c>
      <c r="R419" s="31">
        <v>0</v>
      </c>
      <c r="S419" s="19">
        <f t="shared" si="387"/>
        <v>100</v>
      </c>
      <c r="T419" s="32">
        <v>0</v>
      </c>
      <c r="U419" s="31">
        <v>0</v>
      </c>
      <c r="V419" s="19">
        <v>0</v>
      </c>
    </row>
    <row r="420" spans="1:22" ht="96" customHeight="1" thickBot="1" x14ac:dyDescent="0.4">
      <c r="A420" s="112" t="s">
        <v>130</v>
      </c>
      <c r="B420" s="89" t="s">
        <v>210</v>
      </c>
      <c r="C420" s="90" t="s">
        <v>207</v>
      </c>
      <c r="D420" s="113">
        <f t="shared" si="391"/>
        <v>10</v>
      </c>
      <c r="E420" s="78">
        <f t="shared" si="391"/>
        <v>10</v>
      </c>
      <c r="F420" s="78">
        <f t="shared" si="391"/>
        <v>10</v>
      </c>
      <c r="G420" s="93">
        <f t="shared" si="381"/>
        <v>0</v>
      </c>
      <c r="H420" s="113">
        <v>0</v>
      </c>
      <c r="I420" s="78">
        <v>0</v>
      </c>
      <c r="J420" s="78">
        <v>0</v>
      </c>
      <c r="K420" s="93">
        <v>0</v>
      </c>
      <c r="L420" s="113">
        <v>0</v>
      </c>
      <c r="M420" s="78">
        <v>0</v>
      </c>
      <c r="N420" s="78">
        <v>0</v>
      </c>
      <c r="O420" s="164">
        <v>0</v>
      </c>
      <c r="P420" s="113">
        <v>10</v>
      </c>
      <c r="Q420" s="78">
        <v>10</v>
      </c>
      <c r="R420" s="78">
        <v>10</v>
      </c>
      <c r="S420" s="93">
        <f t="shared" si="387"/>
        <v>0</v>
      </c>
      <c r="T420" s="114">
        <v>0</v>
      </c>
      <c r="U420" s="78">
        <v>0</v>
      </c>
      <c r="V420" s="93">
        <v>0</v>
      </c>
    </row>
    <row r="421" spans="1:22" ht="273.5" thickBot="1" x14ac:dyDescent="0.4">
      <c r="A421" s="362" t="s">
        <v>132</v>
      </c>
      <c r="B421" s="345" t="s">
        <v>211</v>
      </c>
      <c r="C421" s="346" t="s">
        <v>207</v>
      </c>
      <c r="D421" s="381">
        <f t="shared" si="391"/>
        <v>10</v>
      </c>
      <c r="E421" s="382">
        <f t="shared" si="391"/>
        <v>10</v>
      </c>
      <c r="F421" s="382">
        <f t="shared" si="391"/>
        <v>0</v>
      </c>
      <c r="G421" s="348">
        <f t="shared" si="381"/>
        <v>100</v>
      </c>
      <c r="H421" s="381">
        <v>0</v>
      </c>
      <c r="I421" s="382">
        <v>0</v>
      </c>
      <c r="J421" s="382">
        <v>0</v>
      </c>
      <c r="K421" s="348">
        <v>0</v>
      </c>
      <c r="L421" s="381">
        <v>0</v>
      </c>
      <c r="M421" s="382">
        <v>0</v>
      </c>
      <c r="N421" s="382">
        <v>0</v>
      </c>
      <c r="O421" s="373">
        <v>0</v>
      </c>
      <c r="P421" s="381">
        <v>10</v>
      </c>
      <c r="Q421" s="382">
        <v>10</v>
      </c>
      <c r="R421" s="382">
        <v>0</v>
      </c>
      <c r="S421" s="348">
        <f t="shared" si="387"/>
        <v>100</v>
      </c>
      <c r="T421" s="383">
        <v>0</v>
      </c>
      <c r="U421" s="382">
        <v>0</v>
      </c>
      <c r="V421" s="348">
        <v>0</v>
      </c>
    </row>
    <row r="422" spans="1:22" s="116" customFormat="1" ht="110" customHeight="1" thickBot="1" x14ac:dyDescent="0.4">
      <c r="A422" s="36" t="s">
        <v>473</v>
      </c>
      <c r="B422" s="21" t="s">
        <v>474</v>
      </c>
      <c r="C422" s="37" t="s">
        <v>476</v>
      </c>
      <c r="D422" s="23">
        <f>D423+D425</f>
        <v>13616.254000000001</v>
      </c>
      <c r="E422" s="25">
        <f>E423+E425</f>
        <v>14431.594999999999</v>
      </c>
      <c r="F422" s="25">
        <f>F423+F425</f>
        <v>6644.99</v>
      </c>
      <c r="G422" s="24">
        <f t="shared" si="381"/>
        <v>53.95526274122853</v>
      </c>
      <c r="H422" s="23">
        <f>+H423+H425</f>
        <v>0</v>
      </c>
      <c r="I422" s="25">
        <f t="shared" ref="I422:J422" si="392">+I423+I425</f>
        <v>0</v>
      </c>
      <c r="J422" s="25">
        <f t="shared" si="392"/>
        <v>0</v>
      </c>
      <c r="K422" s="24">
        <v>0</v>
      </c>
      <c r="L422" s="23">
        <f>+L423+L425</f>
        <v>318</v>
      </c>
      <c r="M422" s="25">
        <f t="shared" ref="M422" si="393">+M423+M425</f>
        <v>318.60000000000002</v>
      </c>
      <c r="N422" s="25">
        <f t="shared" ref="N422" si="394">+N423+N425</f>
        <v>178.1</v>
      </c>
      <c r="O422" s="147">
        <f>100-N422/M422*100</f>
        <v>44.099183929692408</v>
      </c>
      <c r="P422" s="23">
        <f>+P423+P425</f>
        <v>13298.254000000001</v>
      </c>
      <c r="Q422" s="25">
        <f t="shared" ref="Q422" si="395">+Q423+Q425</f>
        <v>14112.994999999999</v>
      </c>
      <c r="R422" s="25">
        <f t="shared" ref="R422" si="396">+R423+R425</f>
        <v>6466.8899999999994</v>
      </c>
      <c r="S422" s="24">
        <f t="shared" si="387"/>
        <v>54.17776311831755</v>
      </c>
      <c r="T422" s="27">
        <v>0</v>
      </c>
      <c r="U422" s="25">
        <v>0</v>
      </c>
      <c r="V422" s="24">
        <v>0</v>
      </c>
    </row>
    <row r="423" spans="1:22" ht="227.5" customHeight="1" x14ac:dyDescent="0.35">
      <c r="A423" s="148" t="s">
        <v>68</v>
      </c>
      <c r="B423" s="149" t="s">
        <v>641</v>
      </c>
      <c r="C423" s="312" t="s">
        <v>476</v>
      </c>
      <c r="D423" s="154">
        <f>D424</f>
        <v>8388.3019999999997</v>
      </c>
      <c r="E423" s="152">
        <f>E424</f>
        <v>8390.3019999999997</v>
      </c>
      <c r="F423" s="152">
        <f>F424</f>
        <v>3532.5119999999997</v>
      </c>
      <c r="G423" s="153">
        <f t="shared" si="381"/>
        <v>57.897677580616289</v>
      </c>
      <c r="H423" s="154">
        <f>H424</f>
        <v>0</v>
      </c>
      <c r="I423" s="152">
        <f t="shared" ref="I423:J423" si="397">I424</f>
        <v>0</v>
      </c>
      <c r="J423" s="152">
        <f t="shared" si="397"/>
        <v>0</v>
      </c>
      <c r="K423" s="153">
        <v>0</v>
      </c>
      <c r="L423" s="154">
        <f>L424</f>
        <v>318</v>
      </c>
      <c r="M423" s="152">
        <f t="shared" ref="M423" si="398">M424</f>
        <v>318.60000000000002</v>
      </c>
      <c r="N423" s="152">
        <f t="shared" ref="N423" si="399">N424</f>
        <v>178.1</v>
      </c>
      <c r="O423" s="155">
        <f>100-N423/M423*100</f>
        <v>44.099183929692408</v>
      </c>
      <c r="P423" s="154">
        <f>P424</f>
        <v>8070.3019999999997</v>
      </c>
      <c r="Q423" s="152">
        <f t="shared" ref="Q423" si="400">Q424</f>
        <v>8071.7020000000002</v>
      </c>
      <c r="R423" s="152">
        <f t="shared" ref="R423" si="401">R424</f>
        <v>3354.4119999999998</v>
      </c>
      <c r="S423" s="313">
        <f t="shared" si="387"/>
        <v>58.442321086680359</v>
      </c>
      <c r="T423" s="154">
        <v>0</v>
      </c>
      <c r="U423" s="152">
        <v>0</v>
      </c>
      <c r="V423" s="153">
        <v>0</v>
      </c>
    </row>
    <row r="424" spans="1:22" ht="150" customHeight="1" thickBot="1" x14ac:dyDescent="0.4">
      <c r="A424" s="112" t="s">
        <v>14</v>
      </c>
      <c r="B424" s="89" t="s">
        <v>475</v>
      </c>
      <c r="C424" s="90" t="s">
        <v>476</v>
      </c>
      <c r="D424" s="113">
        <f t="shared" ref="D424:D426" si="402">H424+L424+P424</f>
        <v>8388.3019999999997</v>
      </c>
      <c r="E424" s="78">
        <f t="shared" ref="E424:F426" si="403">I424+M424+Q424</f>
        <v>8390.3019999999997</v>
      </c>
      <c r="F424" s="78">
        <f t="shared" si="403"/>
        <v>3532.5119999999997</v>
      </c>
      <c r="G424" s="93">
        <f t="shared" si="381"/>
        <v>57.897677580616289</v>
      </c>
      <c r="H424" s="113">
        <v>0</v>
      </c>
      <c r="I424" s="78">
        <v>0</v>
      </c>
      <c r="J424" s="78">
        <v>0</v>
      </c>
      <c r="K424" s="93">
        <v>0</v>
      </c>
      <c r="L424" s="113">
        <v>318</v>
      </c>
      <c r="M424" s="78">
        <v>318.60000000000002</v>
      </c>
      <c r="N424" s="78">
        <v>178.1</v>
      </c>
      <c r="O424" s="164">
        <f>100-N424/M424*100</f>
        <v>44.099183929692408</v>
      </c>
      <c r="P424" s="113">
        <v>8070.3019999999997</v>
      </c>
      <c r="Q424" s="78">
        <v>8071.7020000000002</v>
      </c>
      <c r="R424" s="78">
        <v>3354.4119999999998</v>
      </c>
      <c r="S424" s="403">
        <f t="shared" si="387"/>
        <v>58.442321086680359</v>
      </c>
      <c r="T424" s="113">
        <v>0</v>
      </c>
      <c r="U424" s="78">
        <v>0</v>
      </c>
      <c r="V424" s="93">
        <v>0</v>
      </c>
    </row>
    <row r="425" spans="1:22" ht="161.5" customHeight="1" x14ac:dyDescent="0.35">
      <c r="A425" s="71" t="s">
        <v>18</v>
      </c>
      <c r="B425" s="72" t="s">
        <v>642</v>
      </c>
      <c r="C425" s="57" t="s">
        <v>476</v>
      </c>
      <c r="D425" s="73">
        <f>D426</f>
        <v>5227.9520000000002</v>
      </c>
      <c r="E425" s="74">
        <f>E426</f>
        <v>6041.2929999999997</v>
      </c>
      <c r="F425" s="74">
        <f>F426</f>
        <v>3112.4780000000001</v>
      </c>
      <c r="G425" s="17">
        <f t="shared" si="381"/>
        <v>48.479936331510487</v>
      </c>
      <c r="H425" s="73">
        <f>H426</f>
        <v>0</v>
      </c>
      <c r="I425" s="74">
        <f t="shared" ref="I425:J425" si="404">I426</f>
        <v>0</v>
      </c>
      <c r="J425" s="74">
        <f t="shared" si="404"/>
        <v>0</v>
      </c>
      <c r="K425" s="17">
        <v>0</v>
      </c>
      <c r="L425" s="73">
        <f>L426</f>
        <v>0</v>
      </c>
      <c r="M425" s="74">
        <f t="shared" ref="M425" si="405">M426</f>
        <v>0</v>
      </c>
      <c r="N425" s="74">
        <f t="shared" ref="N425" si="406">N426</f>
        <v>0</v>
      </c>
      <c r="O425" s="177">
        <v>0</v>
      </c>
      <c r="P425" s="73">
        <f>P426</f>
        <v>5227.9520000000002</v>
      </c>
      <c r="Q425" s="74">
        <f t="shared" ref="Q425" si="407">Q426</f>
        <v>6041.2929999999997</v>
      </c>
      <c r="R425" s="74">
        <f t="shared" ref="R425" si="408">R426</f>
        <v>3112.4780000000001</v>
      </c>
      <c r="S425" s="402">
        <f t="shared" si="387"/>
        <v>48.479936331510487</v>
      </c>
      <c r="T425" s="73">
        <v>0</v>
      </c>
      <c r="U425" s="74">
        <v>0</v>
      </c>
      <c r="V425" s="17">
        <v>0</v>
      </c>
    </row>
    <row r="426" spans="1:22" ht="91.5" thickBot="1" x14ac:dyDescent="0.4">
      <c r="A426" s="124" t="s">
        <v>25</v>
      </c>
      <c r="B426" s="76" t="s">
        <v>477</v>
      </c>
      <c r="C426" s="77" t="s">
        <v>476</v>
      </c>
      <c r="D426" s="128">
        <f t="shared" si="402"/>
        <v>5227.9520000000002</v>
      </c>
      <c r="E426" s="78">
        <f t="shared" si="403"/>
        <v>6041.2929999999997</v>
      </c>
      <c r="F426" s="82">
        <f t="shared" si="403"/>
        <v>3112.4780000000001</v>
      </c>
      <c r="G426" s="83">
        <f t="shared" si="381"/>
        <v>48.479936331510487</v>
      </c>
      <c r="H426" s="128">
        <v>0</v>
      </c>
      <c r="I426" s="82">
        <v>0</v>
      </c>
      <c r="J426" s="82">
        <v>0</v>
      </c>
      <c r="K426" s="83">
        <v>0</v>
      </c>
      <c r="L426" s="128">
        <v>0</v>
      </c>
      <c r="M426" s="78">
        <v>0</v>
      </c>
      <c r="N426" s="82">
        <v>0</v>
      </c>
      <c r="O426" s="160">
        <v>0</v>
      </c>
      <c r="P426" s="128">
        <v>5227.9520000000002</v>
      </c>
      <c r="Q426" s="78">
        <v>6041.2929999999997</v>
      </c>
      <c r="R426" s="82">
        <v>3112.4780000000001</v>
      </c>
      <c r="S426" s="238">
        <f t="shared" si="387"/>
        <v>48.479936331510487</v>
      </c>
      <c r="T426" s="128">
        <v>0</v>
      </c>
      <c r="U426" s="82">
        <v>0</v>
      </c>
      <c r="V426" s="83">
        <v>0</v>
      </c>
    </row>
    <row r="427" spans="1:22" s="116" customFormat="1" ht="92.5" customHeight="1" thickBot="1" x14ac:dyDescent="0.4">
      <c r="A427" s="36" t="s">
        <v>479</v>
      </c>
      <c r="B427" s="21" t="s">
        <v>478</v>
      </c>
      <c r="C427" s="239" t="s">
        <v>670</v>
      </c>
      <c r="D427" s="35">
        <f>D428+D444+D464-0.001</f>
        <v>78681.6495</v>
      </c>
      <c r="E427" s="25">
        <f>E428+E444+E464</f>
        <v>78968.536500000002</v>
      </c>
      <c r="F427" s="25">
        <f>J427+N427+R427+U427</f>
        <v>8129.878999999999</v>
      </c>
      <c r="G427" s="24">
        <f t="shared" si="381"/>
        <v>89.70491367786714</v>
      </c>
      <c r="H427" s="23">
        <f>H428+H444</f>
        <v>0</v>
      </c>
      <c r="I427" s="25">
        <f>I428+I444</f>
        <v>0</v>
      </c>
      <c r="J427" s="25">
        <f>J428+J444</f>
        <v>0</v>
      </c>
      <c r="K427" s="24">
        <v>0</v>
      </c>
      <c r="L427" s="35">
        <f>L428+L444+L464</f>
        <v>73767.320000000007</v>
      </c>
      <c r="M427" s="25">
        <f>M428+M444+M464</f>
        <v>73977.499000000011</v>
      </c>
      <c r="N427" s="25">
        <f>N428+N444</f>
        <v>7485.7259999999997</v>
      </c>
      <c r="O427" s="240">
        <f>100-N427/M427*100</f>
        <v>89.881077217817278</v>
      </c>
      <c r="P427" s="35">
        <f>P428+P444+P464</f>
        <v>73.841499999999996</v>
      </c>
      <c r="Q427" s="25">
        <f>Q428+Q444+Q464</f>
        <v>74.051500000000004</v>
      </c>
      <c r="R427" s="25">
        <f>R428+R444</f>
        <v>7.4940000000000007</v>
      </c>
      <c r="S427" s="24">
        <f t="shared" si="387"/>
        <v>89.880015934856146</v>
      </c>
      <c r="T427" s="23">
        <f>T428+T444</f>
        <v>4916.9860000000008</v>
      </c>
      <c r="U427" s="25">
        <f>U428+U444</f>
        <v>636.65900000000011</v>
      </c>
      <c r="V427" s="24">
        <f>100-U427/T427*100</f>
        <v>87.051844361566211</v>
      </c>
    </row>
    <row r="428" spans="1:22" s="116" customFormat="1" ht="42" customHeight="1" x14ac:dyDescent="0.35">
      <c r="A428" s="71" t="s">
        <v>68</v>
      </c>
      <c r="B428" s="72" t="s">
        <v>480</v>
      </c>
      <c r="C428" s="241" t="s">
        <v>646</v>
      </c>
      <c r="D428" s="75">
        <f>D429+D435+D436+D437+D438+D440+D441+D442+D430+D431+D432+D433+D434+D439+D443</f>
        <v>25532.9715</v>
      </c>
      <c r="E428" s="75">
        <f>E429+E435+E436+E437+E438+E440+E441+E442+E430+E431+E432+E433+E434+E439+E443</f>
        <v>25532.9715</v>
      </c>
      <c r="F428" s="75">
        <f t="shared" ref="F428" si="409">F429+F435+F436+F437+F438+F440+F441+F442+F430+F431+F432+F433+F434+F439+F443</f>
        <v>0</v>
      </c>
      <c r="G428" s="17">
        <f t="shared" si="381"/>
        <v>100</v>
      </c>
      <c r="H428" s="154">
        <f>+H429+H435+H436+H437+H438+H439+H441+H442</f>
        <v>0</v>
      </c>
      <c r="I428" s="152">
        <f>+I429+I435+I436+I437+I438+I439+I441+I442</f>
        <v>0</v>
      </c>
      <c r="J428" s="152">
        <f>+J429+J435+J436+J437+J438+J439+J441+J442</f>
        <v>0</v>
      </c>
      <c r="K428" s="153">
        <v>0</v>
      </c>
      <c r="L428" s="75">
        <f>L429+L435+L436+L437+L438+L440+L441+L442+L430+L431+L432+L433+L434+L439+L443</f>
        <v>23403.609</v>
      </c>
      <c r="M428" s="75">
        <f t="shared" ref="M428:N428" si="410">M429+M435+M436+M437+M438+M440+M441+M442+M430+M431+M432+M433+M434+M439+M443</f>
        <v>23403.609</v>
      </c>
      <c r="N428" s="75">
        <f t="shared" si="410"/>
        <v>0</v>
      </c>
      <c r="O428" s="242">
        <f>100-N428/M428*100</f>
        <v>100</v>
      </c>
      <c r="P428" s="118">
        <f>P429+P435+P436+P437+P438+P439+P441+P442+P430+P431+P432+P433+P434+P440+P443</f>
        <v>23.427499999999998</v>
      </c>
      <c r="Q428" s="74">
        <f t="shared" ref="Q428:R428" si="411">Q429+Q435+Q436+Q437+Q438+Q439+Q441+Q442+Q430+Q431+Q432+Q433+Q434+Q440+Q443</f>
        <v>23.427499999999998</v>
      </c>
      <c r="R428" s="75">
        <f t="shared" si="411"/>
        <v>0</v>
      </c>
      <c r="S428" s="17">
        <f t="shared" si="387"/>
        <v>100</v>
      </c>
      <c r="T428" s="118">
        <f>T429+T435+T436+T437+T438+T439+T440+T441+T442+T430+T431+T432+T433+T434+T443</f>
        <v>2105.9350000000004</v>
      </c>
      <c r="U428" s="74">
        <f>U429+U435+U436+U437+U438+U439+U440+U441+U442+U430+U431+U432+U433+U434+U443</f>
        <v>0</v>
      </c>
      <c r="V428" s="17">
        <f>100-U428/T428*100</f>
        <v>100</v>
      </c>
    </row>
    <row r="429" spans="1:22" s="116" customFormat="1" ht="134.4" customHeight="1" x14ac:dyDescent="0.35">
      <c r="A429" s="119" t="s">
        <v>14</v>
      </c>
      <c r="B429" s="10" t="s">
        <v>481</v>
      </c>
      <c r="C429" s="243" t="s">
        <v>461</v>
      </c>
      <c r="D429" s="12">
        <f t="shared" ref="D429:D435" si="412">L429+P429+T429</f>
        <v>4170.5</v>
      </c>
      <c r="E429" s="13">
        <f>M429+Q429+T429</f>
        <v>4170.5</v>
      </c>
      <c r="F429" s="13">
        <v>0</v>
      </c>
      <c r="G429" s="19">
        <f t="shared" ref="G429:G450" si="413">100-F429/E429*100</f>
        <v>100</v>
      </c>
      <c r="H429" s="12">
        <v>0</v>
      </c>
      <c r="I429" s="13">
        <v>0</v>
      </c>
      <c r="J429" s="13">
        <v>0</v>
      </c>
      <c r="K429" s="14">
        <v>0</v>
      </c>
      <c r="L429" s="16">
        <v>3749.6970000000001</v>
      </c>
      <c r="M429" s="13">
        <v>3749.6970000000001</v>
      </c>
      <c r="N429" s="13">
        <v>0</v>
      </c>
      <c r="O429" s="244">
        <f>100-N429/M429*100</f>
        <v>100</v>
      </c>
      <c r="P429" s="12">
        <v>3.7530000000000001</v>
      </c>
      <c r="Q429" s="13">
        <v>3.7530000000000001</v>
      </c>
      <c r="R429" s="13">
        <v>0</v>
      </c>
      <c r="S429" s="14">
        <f t="shared" ref="S429" si="414">100-R429/Q429</f>
        <v>100</v>
      </c>
      <c r="T429" s="12">
        <v>417.05</v>
      </c>
      <c r="U429" s="13">
        <v>0</v>
      </c>
      <c r="V429" s="19">
        <f t="shared" ref="V429:V450" si="415">100-U429/T429*100</f>
        <v>100</v>
      </c>
    </row>
    <row r="430" spans="1:22" s="116" customFormat="1" ht="110.5" customHeight="1" x14ac:dyDescent="0.35">
      <c r="A430" s="119" t="s">
        <v>21</v>
      </c>
      <c r="B430" s="250" t="s">
        <v>623</v>
      </c>
      <c r="C430" s="243" t="s">
        <v>461</v>
      </c>
      <c r="D430" s="12">
        <f t="shared" si="412"/>
        <v>2771.13</v>
      </c>
      <c r="E430" s="13">
        <f t="shared" ref="E430:E435" si="416">M430+Q430+T430</f>
        <v>2771.13</v>
      </c>
      <c r="F430" s="13">
        <v>0</v>
      </c>
      <c r="G430" s="14">
        <f t="shared" si="413"/>
        <v>100</v>
      </c>
      <c r="H430" s="12">
        <v>0</v>
      </c>
      <c r="I430" s="13">
        <v>0</v>
      </c>
      <c r="J430" s="13">
        <v>0</v>
      </c>
      <c r="K430" s="14">
        <v>0</v>
      </c>
      <c r="L430" s="16">
        <v>2489.5160000000001</v>
      </c>
      <c r="M430" s="13">
        <v>2489.5160000000001</v>
      </c>
      <c r="N430" s="13">
        <v>0</v>
      </c>
      <c r="O430" s="244">
        <f>100-N430/M430*100</f>
        <v>100</v>
      </c>
      <c r="P430" s="12">
        <v>2.492</v>
      </c>
      <c r="Q430" s="13">
        <v>2.492</v>
      </c>
      <c r="R430" s="13">
        <v>0</v>
      </c>
      <c r="S430" s="14">
        <f>100-R430/Q430*100</f>
        <v>100</v>
      </c>
      <c r="T430" s="12">
        <v>279.12200000000001</v>
      </c>
      <c r="U430" s="13">
        <v>0</v>
      </c>
      <c r="V430" s="14">
        <f t="shared" si="415"/>
        <v>100</v>
      </c>
    </row>
    <row r="431" spans="1:22" s="116" customFormat="1" ht="136" customHeight="1" thickBot="1" x14ac:dyDescent="0.4">
      <c r="A431" s="112" t="s">
        <v>23</v>
      </c>
      <c r="B431" s="393" t="s">
        <v>624</v>
      </c>
      <c r="C431" s="245" t="s">
        <v>461</v>
      </c>
      <c r="D431" s="113">
        <f t="shared" si="412"/>
        <v>1897.4</v>
      </c>
      <c r="E431" s="78">
        <f t="shared" si="416"/>
        <v>1897.4</v>
      </c>
      <c r="F431" s="78">
        <v>0</v>
      </c>
      <c r="G431" s="93">
        <f t="shared" si="413"/>
        <v>100</v>
      </c>
      <c r="H431" s="113">
        <v>0</v>
      </c>
      <c r="I431" s="78">
        <v>0</v>
      </c>
      <c r="J431" s="78">
        <v>0</v>
      </c>
      <c r="K431" s="93">
        <v>0</v>
      </c>
      <c r="L431" s="114">
        <v>1705.952</v>
      </c>
      <c r="M431" s="78">
        <v>1705.952</v>
      </c>
      <c r="N431" s="78">
        <v>0</v>
      </c>
      <c r="O431" s="246">
        <f t="shared" ref="O431:O456" si="417">100-N431/M431*100</f>
        <v>100</v>
      </c>
      <c r="P431" s="113">
        <v>1.708</v>
      </c>
      <c r="Q431" s="78">
        <v>1.708</v>
      </c>
      <c r="R431" s="78">
        <v>0</v>
      </c>
      <c r="S431" s="93">
        <f t="shared" ref="S431:S434" si="418">100-R431/Q431*100</f>
        <v>100</v>
      </c>
      <c r="T431" s="113">
        <v>189.74</v>
      </c>
      <c r="U431" s="78">
        <v>0</v>
      </c>
      <c r="V431" s="93">
        <f t="shared" si="415"/>
        <v>100</v>
      </c>
    </row>
    <row r="432" spans="1:22" s="116" customFormat="1" ht="130.5" customHeight="1" x14ac:dyDescent="0.35">
      <c r="A432" s="71" t="s">
        <v>77</v>
      </c>
      <c r="B432" s="247" t="s">
        <v>625</v>
      </c>
      <c r="C432" s="248" t="s">
        <v>461</v>
      </c>
      <c r="D432" s="33">
        <f t="shared" si="412"/>
        <v>1330.91</v>
      </c>
      <c r="E432" s="31">
        <f t="shared" si="416"/>
        <v>1330.91</v>
      </c>
      <c r="F432" s="31">
        <v>0</v>
      </c>
      <c r="G432" s="19">
        <f t="shared" si="413"/>
        <v>100</v>
      </c>
      <c r="H432" s="33">
        <v>0</v>
      </c>
      <c r="I432" s="31">
        <v>0</v>
      </c>
      <c r="J432" s="31">
        <v>0</v>
      </c>
      <c r="K432" s="19">
        <v>0</v>
      </c>
      <c r="L432" s="32">
        <v>1275.6369999999999</v>
      </c>
      <c r="M432" s="31">
        <v>1275.6369999999999</v>
      </c>
      <c r="N432" s="31">
        <v>0</v>
      </c>
      <c r="O432" s="249">
        <f t="shared" si="417"/>
        <v>100</v>
      </c>
      <c r="P432" s="33">
        <v>1.2769999999999999</v>
      </c>
      <c r="Q432" s="31">
        <v>1.2769999999999999</v>
      </c>
      <c r="R432" s="31">
        <v>0</v>
      </c>
      <c r="S432" s="19">
        <f t="shared" si="418"/>
        <v>100</v>
      </c>
      <c r="T432" s="33">
        <v>53.996000000000002</v>
      </c>
      <c r="U432" s="31">
        <v>0</v>
      </c>
      <c r="V432" s="19">
        <f t="shared" si="415"/>
        <v>100</v>
      </c>
    </row>
    <row r="433" spans="1:22" s="116" customFormat="1" ht="147.5" customHeight="1" x14ac:dyDescent="0.35">
      <c r="A433" s="119" t="s">
        <v>176</v>
      </c>
      <c r="B433" s="250" t="s">
        <v>626</v>
      </c>
      <c r="C433" s="243" t="s">
        <v>461</v>
      </c>
      <c r="D433" s="12">
        <f t="shared" si="412"/>
        <v>1631.2410000000002</v>
      </c>
      <c r="E433" s="13">
        <f t="shared" si="416"/>
        <v>1631.2410000000002</v>
      </c>
      <c r="F433" s="13">
        <v>0</v>
      </c>
      <c r="G433" s="19">
        <f t="shared" si="413"/>
        <v>100</v>
      </c>
      <c r="H433" s="12">
        <v>0</v>
      </c>
      <c r="I433" s="13">
        <v>0</v>
      </c>
      <c r="J433" s="13">
        <v>0</v>
      </c>
      <c r="K433" s="14">
        <v>0</v>
      </c>
      <c r="L433" s="16">
        <v>1563.68</v>
      </c>
      <c r="M433" s="13">
        <v>1563.68</v>
      </c>
      <c r="N433" s="13">
        <v>0</v>
      </c>
      <c r="O433" s="244">
        <f t="shared" si="417"/>
        <v>100</v>
      </c>
      <c r="P433" s="12">
        <v>1.5649999999999999</v>
      </c>
      <c r="Q433" s="13">
        <v>1.5649999999999999</v>
      </c>
      <c r="R433" s="13">
        <v>0</v>
      </c>
      <c r="S433" s="14">
        <f>100-R433/Q433*100</f>
        <v>100</v>
      </c>
      <c r="T433" s="12">
        <v>65.995999999999995</v>
      </c>
      <c r="U433" s="13">
        <v>0</v>
      </c>
      <c r="V433" s="19">
        <f t="shared" si="415"/>
        <v>100</v>
      </c>
    </row>
    <row r="434" spans="1:22" s="116" customFormat="1" ht="101" customHeight="1" x14ac:dyDescent="0.35">
      <c r="A434" s="119" t="s">
        <v>298</v>
      </c>
      <c r="B434" s="250" t="s">
        <v>627</v>
      </c>
      <c r="C434" s="243" t="s">
        <v>461</v>
      </c>
      <c r="D434" s="12">
        <f t="shared" si="412"/>
        <v>6238.6220000000003</v>
      </c>
      <c r="E434" s="13">
        <f t="shared" si="416"/>
        <v>6238.6220000000003</v>
      </c>
      <c r="F434" s="13">
        <v>0</v>
      </c>
      <c r="G434" s="14">
        <f t="shared" si="413"/>
        <v>100</v>
      </c>
      <c r="H434" s="12">
        <v>0</v>
      </c>
      <c r="I434" s="13">
        <v>0</v>
      </c>
      <c r="J434" s="13">
        <v>0</v>
      </c>
      <c r="K434" s="14">
        <v>0</v>
      </c>
      <c r="L434" s="16">
        <v>5733.7920000000004</v>
      </c>
      <c r="M434" s="13">
        <v>5733.7920000000004</v>
      </c>
      <c r="N434" s="13">
        <v>0</v>
      </c>
      <c r="O434" s="244">
        <f t="shared" si="417"/>
        <v>100</v>
      </c>
      <c r="P434" s="12">
        <v>5.74</v>
      </c>
      <c r="Q434" s="13">
        <v>5.74</v>
      </c>
      <c r="R434" s="13">
        <v>0</v>
      </c>
      <c r="S434" s="14">
        <f t="shared" si="418"/>
        <v>100</v>
      </c>
      <c r="T434" s="12">
        <v>499.09</v>
      </c>
      <c r="U434" s="13">
        <v>0</v>
      </c>
      <c r="V434" s="14">
        <f t="shared" si="415"/>
        <v>100</v>
      </c>
    </row>
    <row r="435" spans="1:22" s="116" customFormat="1" ht="268" customHeight="1" x14ac:dyDescent="0.35">
      <c r="A435" s="119" t="s">
        <v>568</v>
      </c>
      <c r="B435" s="10" t="s">
        <v>482</v>
      </c>
      <c r="C435" s="243" t="s">
        <v>483</v>
      </c>
      <c r="D435" s="64">
        <f t="shared" si="412"/>
        <v>1549.7868000000001</v>
      </c>
      <c r="E435" s="65">
        <f t="shared" si="416"/>
        <v>1549.7868000000001</v>
      </c>
      <c r="F435" s="65">
        <v>0</v>
      </c>
      <c r="G435" s="14">
        <f t="shared" si="413"/>
        <v>100</v>
      </c>
      <c r="H435" s="181">
        <v>0</v>
      </c>
      <c r="I435" s="182">
        <v>0</v>
      </c>
      <c r="J435" s="182">
        <v>0</v>
      </c>
      <c r="K435" s="14">
        <v>0</v>
      </c>
      <c r="L435" s="199">
        <v>1392.39301</v>
      </c>
      <c r="M435" s="182">
        <v>1392.39301</v>
      </c>
      <c r="N435" s="182">
        <v>0</v>
      </c>
      <c r="O435" s="244">
        <f t="shared" si="417"/>
        <v>100</v>
      </c>
      <c r="P435" s="64">
        <v>1.3937900000000001</v>
      </c>
      <c r="Q435" s="65">
        <v>1.3937900000000001</v>
      </c>
      <c r="R435" s="65">
        <v>0</v>
      </c>
      <c r="S435" s="14">
        <f>100-R435/Q435*100</f>
        <v>100</v>
      </c>
      <c r="T435" s="181">
        <v>156</v>
      </c>
      <c r="U435" s="182">
        <v>0</v>
      </c>
      <c r="V435" s="14">
        <f t="shared" si="415"/>
        <v>100</v>
      </c>
    </row>
    <row r="436" spans="1:22" s="116" customFormat="1" ht="117.5" thickBot="1" x14ac:dyDescent="0.4">
      <c r="A436" s="112" t="s">
        <v>569</v>
      </c>
      <c r="B436" s="89" t="s">
        <v>484</v>
      </c>
      <c r="C436" s="245" t="s">
        <v>483</v>
      </c>
      <c r="D436" s="91">
        <f t="shared" ref="D436" si="419">SUM(L436+P436+T436)</f>
        <v>891.73278000000005</v>
      </c>
      <c r="E436" s="92">
        <f t="shared" ref="E436:E438" si="420">M436+Q436+T436</f>
        <v>891.73278000000005</v>
      </c>
      <c r="F436" s="78">
        <v>0</v>
      </c>
      <c r="G436" s="93">
        <f t="shared" si="413"/>
        <v>100</v>
      </c>
      <c r="H436" s="113">
        <v>0</v>
      </c>
      <c r="I436" s="78">
        <v>0</v>
      </c>
      <c r="J436" s="78">
        <v>0</v>
      </c>
      <c r="K436" s="93">
        <v>0</v>
      </c>
      <c r="L436" s="114">
        <v>818.91700000000003</v>
      </c>
      <c r="M436" s="78">
        <v>818.91700000000003</v>
      </c>
      <c r="N436" s="78">
        <v>0</v>
      </c>
      <c r="O436" s="246">
        <f t="shared" si="417"/>
        <v>100</v>
      </c>
      <c r="P436" s="113">
        <v>0.81977999999999995</v>
      </c>
      <c r="Q436" s="78">
        <v>0.81977999999999995</v>
      </c>
      <c r="R436" s="78">
        <v>0</v>
      </c>
      <c r="S436" s="93">
        <f t="shared" ref="S436:S450" si="421">100-R436/Q436*100</f>
        <v>100</v>
      </c>
      <c r="T436" s="113">
        <v>71.995999999999995</v>
      </c>
      <c r="U436" s="78">
        <v>0</v>
      </c>
      <c r="V436" s="93">
        <f t="shared" si="415"/>
        <v>100</v>
      </c>
    </row>
    <row r="437" spans="1:22" s="116" customFormat="1" ht="122.5" customHeight="1" x14ac:dyDescent="0.35">
      <c r="A437" s="71" t="s">
        <v>574</v>
      </c>
      <c r="B437" s="28" t="s">
        <v>485</v>
      </c>
      <c r="C437" s="248" t="s">
        <v>483</v>
      </c>
      <c r="D437" s="108">
        <f>L437+P437+T437</f>
        <v>1086.0461</v>
      </c>
      <c r="E437" s="109">
        <f t="shared" si="420"/>
        <v>1086.0461</v>
      </c>
      <c r="F437" s="31">
        <v>0</v>
      </c>
      <c r="G437" s="19">
        <f t="shared" si="413"/>
        <v>100</v>
      </c>
      <c r="H437" s="33">
        <v>0</v>
      </c>
      <c r="I437" s="31">
        <v>0</v>
      </c>
      <c r="J437" s="31">
        <v>0</v>
      </c>
      <c r="K437" s="19">
        <v>0</v>
      </c>
      <c r="L437" s="32">
        <v>997.05200000000002</v>
      </c>
      <c r="M437" s="31">
        <v>997.05200000000002</v>
      </c>
      <c r="N437" s="31">
        <v>0</v>
      </c>
      <c r="O437" s="249">
        <f t="shared" si="417"/>
        <v>100</v>
      </c>
      <c r="P437" s="33">
        <v>0.99809999999999999</v>
      </c>
      <c r="Q437" s="31">
        <v>0.99809999999999999</v>
      </c>
      <c r="R437" s="31">
        <v>0</v>
      </c>
      <c r="S437" s="19">
        <f t="shared" si="421"/>
        <v>100</v>
      </c>
      <c r="T437" s="33">
        <v>87.995999999999995</v>
      </c>
      <c r="U437" s="31">
        <v>0</v>
      </c>
      <c r="V437" s="19">
        <f t="shared" si="415"/>
        <v>100</v>
      </c>
    </row>
    <row r="438" spans="1:22" s="116" customFormat="1" ht="117" x14ac:dyDescent="0.35">
      <c r="A438" s="119" t="s">
        <v>575</v>
      </c>
      <c r="B438" s="10" t="s">
        <v>486</v>
      </c>
      <c r="C438" s="243" t="s">
        <v>483</v>
      </c>
      <c r="D438" s="64">
        <f>L438+P438+T438</f>
        <v>890.76599999999996</v>
      </c>
      <c r="E438" s="65">
        <f t="shared" si="420"/>
        <v>890.76599999999996</v>
      </c>
      <c r="F438" s="13">
        <v>0</v>
      </c>
      <c r="G438" s="19">
        <f t="shared" si="413"/>
        <v>100</v>
      </c>
      <c r="H438" s="12">
        <v>0</v>
      </c>
      <c r="I438" s="13">
        <v>0</v>
      </c>
      <c r="J438" s="13">
        <v>0</v>
      </c>
      <c r="K438" s="14">
        <v>0</v>
      </c>
      <c r="L438" s="16">
        <v>818.30700000000002</v>
      </c>
      <c r="M438" s="16">
        <v>818.30700000000002</v>
      </c>
      <c r="N438" s="13">
        <v>0</v>
      </c>
      <c r="O438" s="244">
        <f t="shared" si="417"/>
        <v>100</v>
      </c>
      <c r="P438" s="12">
        <v>0.81899999999999995</v>
      </c>
      <c r="Q438" s="13">
        <v>0.81899999999999995</v>
      </c>
      <c r="R438" s="13">
        <v>0</v>
      </c>
      <c r="S438" s="14">
        <f t="shared" si="421"/>
        <v>100</v>
      </c>
      <c r="T438" s="12">
        <v>71.64</v>
      </c>
      <c r="U438" s="13">
        <v>0</v>
      </c>
      <c r="V438" s="19">
        <f t="shared" si="415"/>
        <v>100</v>
      </c>
    </row>
    <row r="439" spans="1:22" s="116" customFormat="1" ht="241.5" customHeight="1" x14ac:dyDescent="0.35">
      <c r="A439" s="119" t="s">
        <v>629</v>
      </c>
      <c r="B439" s="10" t="s">
        <v>487</v>
      </c>
      <c r="C439" s="243" t="s">
        <v>398</v>
      </c>
      <c r="D439" s="251">
        <f>H439+L439+P439+T439</f>
        <v>218.61079999999998</v>
      </c>
      <c r="E439" s="252">
        <f>I439+M439+Q439+T439</f>
        <v>218.61079999999998</v>
      </c>
      <c r="F439" s="252">
        <f>J439+N439+R439+U439</f>
        <v>0</v>
      </c>
      <c r="G439" s="19">
        <f t="shared" si="413"/>
        <v>100</v>
      </c>
      <c r="H439" s="251">
        <f>I439</f>
        <v>0</v>
      </c>
      <c r="I439" s="252">
        <v>0</v>
      </c>
      <c r="J439" s="252">
        <v>0</v>
      </c>
      <c r="K439" s="14">
        <v>0</v>
      </c>
      <c r="L439" s="253">
        <f>M439</f>
        <v>199.73486</v>
      </c>
      <c r="M439" s="252">
        <v>199.73486</v>
      </c>
      <c r="N439" s="252">
        <v>0</v>
      </c>
      <c r="O439" s="244">
        <f t="shared" si="417"/>
        <v>100</v>
      </c>
      <c r="P439" s="251">
        <f>Q439</f>
        <v>0.19994000000000001</v>
      </c>
      <c r="Q439" s="252">
        <v>0.19994000000000001</v>
      </c>
      <c r="R439" s="252">
        <v>0</v>
      </c>
      <c r="S439" s="14">
        <f t="shared" si="421"/>
        <v>100</v>
      </c>
      <c r="T439" s="251">
        <v>18.675999999999998</v>
      </c>
      <c r="U439" s="252">
        <v>0</v>
      </c>
      <c r="V439" s="19">
        <f t="shared" si="415"/>
        <v>100</v>
      </c>
    </row>
    <row r="440" spans="1:22" s="116" customFormat="1" ht="169" x14ac:dyDescent="0.35">
      <c r="A440" s="119" t="s">
        <v>647</v>
      </c>
      <c r="B440" s="10" t="s">
        <v>488</v>
      </c>
      <c r="C440" s="243" t="s">
        <v>483</v>
      </c>
      <c r="D440" s="64">
        <f>L440+P440+T440</f>
        <v>407.36899999999997</v>
      </c>
      <c r="E440" s="65">
        <f t="shared" ref="E440:E441" si="422">M440+Q440+T440</f>
        <v>407.36899999999997</v>
      </c>
      <c r="F440" s="13">
        <v>0</v>
      </c>
      <c r="G440" s="19">
        <f t="shared" si="413"/>
        <v>100</v>
      </c>
      <c r="H440" s="12">
        <v>0</v>
      </c>
      <c r="I440" s="13">
        <v>0</v>
      </c>
      <c r="J440" s="13">
        <v>0</v>
      </c>
      <c r="K440" s="14">
        <v>0</v>
      </c>
      <c r="L440" s="16">
        <v>381.48712999999998</v>
      </c>
      <c r="M440" s="13">
        <v>381.48712999999998</v>
      </c>
      <c r="N440" s="13">
        <v>0</v>
      </c>
      <c r="O440" s="244">
        <f t="shared" si="417"/>
        <v>100</v>
      </c>
      <c r="P440" s="12">
        <v>0.38186999999999999</v>
      </c>
      <c r="Q440" s="13">
        <v>0.38186999999999999</v>
      </c>
      <c r="R440" s="13">
        <v>0</v>
      </c>
      <c r="S440" s="14">
        <f t="shared" si="421"/>
        <v>100</v>
      </c>
      <c r="T440" s="12">
        <v>25.5</v>
      </c>
      <c r="U440" s="13">
        <v>0</v>
      </c>
      <c r="V440" s="19">
        <f t="shared" si="415"/>
        <v>100</v>
      </c>
    </row>
    <row r="441" spans="1:22" s="116" customFormat="1" ht="130.5" thickBot="1" x14ac:dyDescent="0.4">
      <c r="A441" s="112" t="s">
        <v>648</v>
      </c>
      <c r="B441" s="89" t="s">
        <v>489</v>
      </c>
      <c r="C441" s="245" t="s">
        <v>483</v>
      </c>
      <c r="D441" s="91">
        <f>L441+P441+T441</f>
        <v>1070.829</v>
      </c>
      <c r="E441" s="92">
        <f t="shared" si="422"/>
        <v>1070.829</v>
      </c>
      <c r="F441" s="78">
        <v>0</v>
      </c>
      <c r="G441" s="93">
        <f t="shared" si="413"/>
        <v>100</v>
      </c>
      <c r="H441" s="113">
        <v>0</v>
      </c>
      <c r="I441" s="78">
        <v>0</v>
      </c>
      <c r="J441" s="78">
        <v>0</v>
      </c>
      <c r="K441" s="93">
        <v>0</v>
      </c>
      <c r="L441" s="114">
        <v>1003.82417</v>
      </c>
      <c r="M441" s="78">
        <v>1003.82417</v>
      </c>
      <c r="N441" s="78">
        <v>0</v>
      </c>
      <c r="O441" s="246">
        <f t="shared" si="417"/>
        <v>100</v>
      </c>
      <c r="P441" s="113">
        <v>1.0048299999999999</v>
      </c>
      <c r="Q441" s="78">
        <v>1.0048299999999999</v>
      </c>
      <c r="R441" s="78">
        <v>0</v>
      </c>
      <c r="S441" s="93">
        <f t="shared" si="421"/>
        <v>100</v>
      </c>
      <c r="T441" s="113">
        <v>66</v>
      </c>
      <c r="U441" s="78">
        <v>0</v>
      </c>
      <c r="V441" s="93">
        <f t="shared" si="415"/>
        <v>100</v>
      </c>
    </row>
    <row r="442" spans="1:22" s="116" customFormat="1" ht="182.5" customHeight="1" x14ac:dyDescent="0.35">
      <c r="A442" s="71" t="s">
        <v>649</v>
      </c>
      <c r="B442" s="28" t="s">
        <v>490</v>
      </c>
      <c r="C442" s="248" t="s">
        <v>398</v>
      </c>
      <c r="D442" s="254">
        <f>H442+L442+P442+T442</f>
        <v>791.32101999999998</v>
      </c>
      <c r="E442" s="214">
        <f>I442+M442+Q442+T442</f>
        <v>791.32101999999998</v>
      </c>
      <c r="F442" s="214">
        <f>J442+N442+R442+U442</f>
        <v>0</v>
      </c>
      <c r="G442" s="19">
        <f t="shared" si="413"/>
        <v>100</v>
      </c>
      <c r="H442" s="254">
        <f>I442</f>
        <v>0</v>
      </c>
      <c r="I442" s="214">
        <v>0</v>
      </c>
      <c r="J442" s="214">
        <v>0</v>
      </c>
      <c r="K442" s="19">
        <v>0</v>
      </c>
      <c r="L442" s="255">
        <f>M442</f>
        <v>711.47582999999997</v>
      </c>
      <c r="M442" s="214">
        <v>711.47582999999997</v>
      </c>
      <c r="N442" s="214">
        <v>0</v>
      </c>
      <c r="O442" s="249">
        <f t="shared" si="417"/>
        <v>100</v>
      </c>
      <c r="P442" s="256">
        <f>Q442</f>
        <v>0.71218999999999999</v>
      </c>
      <c r="Q442" s="214">
        <v>0.71218999999999999</v>
      </c>
      <c r="R442" s="214">
        <v>0</v>
      </c>
      <c r="S442" s="19">
        <f t="shared" si="421"/>
        <v>100</v>
      </c>
      <c r="T442" s="254">
        <v>79.132999999999996</v>
      </c>
      <c r="U442" s="214">
        <v>0</v>
      </c>
      <c r="V442" s="19">
        <f t="shared" si="415"/>
        <v>100</v>
      </c>
    </row>
    <row r="443" spans="1:22" s="116" customFormat="1" ht="78" x14ac:dyDescent="0.35">
      <c r="A443" s="71" t="s">
        <v>655</v>
      </c>
      <c r="B443" s="28" t="s">
        <v>708</v>
      </c>
      <c r="C443" s="248" t="s">
        <v>398</v>
      </c>
      <c r="D443" s="255">
        <f>H443+L443+P443+T443</f>
        <v>586.70699999999999</v>
      </c>
      <c r="E443" s="214">
        <f>I443+M443+Q443+T443</f>
        <v>586.70699999999999</v>
      </c>
      <c r="F443" s="214">
        <f>J443+N443+R443+U443</f>
        <v>0</v>
      </c>
      <c r="G443" s="19">
        <f t="shared" si="413"/>
        <v>100</v>
      </c>
      <c r="H443" s="255">
        <v>0</v>
      </c>
      <c r="I443" s="214">
        <v>0</v>
      </c>
      <c r="J443" s="214">
        <v>0</v>
      </c>
      <c r="K443" s="19">
        <v>0</v>
      </c>
      <c r="L443" s="255">
        <v>562.14400000000001</v>
      </c>
      <c r="M443" s="214">
        <v>562.14400000000001</v>
      </c>
      <c r="N443" s="214">
        <v>0</v>
      </c>
      <c r="O443" s="249">
        <f t="shared" si="417"/>
        <v>100</v>
      </c>
      <c r="P443" s="251">
        <v>0.56299999999999994</v>
      </c>
      <c r="Q443" s="252">
        <v>0.56299999999999994</v>
      </c>
      <c r="R443" s="252">
        <v>0</v>
      </c>
      <c r="S443" s="19">
        <f t="shared" si="421"/>
        <v>100</v>
      </c>
      <c r="T443" s="257">
        <v>24</v>
      </c>
      <c r="U443" s="252">
        <v>0</v>
      </c>
      <c r="V443" s="19">
        <v>0</v>
      </c>
    </row>
    <row r="444" spans="1:22" s="236" customFormat="1" ht="54" customHeight="1" x14ac:dyDescent="0.35">
      <c r="A444" s="119" t="s">
        <v>18</v>
      </c>
      <c r="B444" s="1" t="s">
        <v>491</v>
      </c>
      <c r="C444" s="243" t="s">
        <v>671</v>
      </c>
      <c r="D444" s="13">
        <f>D445+D446+D447+D448+D449+D450+D452+D453+D454+D455+D456+D457+D451+D458+D459+D460+D461+D462+D463</f>
        <v>53142.193999999996</v>
      </c>
      <c r="E444" s="13">
        <f>E445+E446+E447+E448+E449+E450+E452+E453+E454+E455+E456+E457+E451+E458+E459+E460+E461+E462+E463</f>
        <v>53429.079999999994</v>
      </c>
      <c r="F444" s="13">
        <f>F445+F446+F447+F448+F449+F450+F452+F453+F454+F455+F456+F457+F451+F458+F459+F460+F461+F462+F463</f>
        <v>356.75799999999998</v>
      </c>
      <c r="G444" s="19">
        <f t="shared" si="413"/>
        <v>99.332277478856085</v>
      </c>
      <c r="H444" s="13">
        <f>H445+H446+H447+H448+H449+H450+H452+H453+H454+H455+H456+H457+H451+H458+H459+H460+H461+H462+H463</f>
        <v>0</v>
      </c>
      <c r="I444" s="13">
        <f t="shared" ref="I444:J444" si="423">I445+I446+I447+I448+I449+I450+I452+I453+I454+I455+I456+I457+I451+I458+I459+I460+I461+I462+I463</f>
        <v>0</v>
      </c>
      <c r="J444" s="13">
        <f t="shared" si="423"/>
        <v>0</v>
      </c>
      <c r="K444" s="14">
        <v>0</v>
      </c>
      <c r="L444" s="13">
        <f>L445+L446+L447+L448+L449+L450+L452+L453+L454+L455+L456+L457+L451+L458+L459+L460+L461+L462+L463</f>
        <v>50357.232000000004</v>
      </c>
      <c r="M444" s="13">
        <f>M445+M446+M447+M448+M449+M450+M452+M453+M454+M455+M456+M457+M451+M458+M459+M460+M461+M462+M463</f>
        <v>50567.411</v>
      </c>
      <c r="N444" s="13">
        <f>N445+N446+N447+N448+N449+N450+N452+N453+N454+N455+N456+N457+N451+N458+N459+N460+N461+N462+N463</f>
        <v>7485.7259999999997</v>
      </c>
      <c r="O444" s="244">
        <f t="shared" si="417"/>
        <v>85.196540910508546</v>
      </c>
      <c r="P444" s="30">
        <f>P445+P446+P447+P448+P449+P450+P452+P453+P454+P455+P456+P457+P451+P458+P459+P460+P461+P462+P463</f>
        <v>50.408000000000001</v>
      </c>
      <c r="Q444" s="13">
        <f>Q445+Q446+Q447+Q448+Q449+Q450+Q452+Q453+Q454+Q455+Q456+Q457+Q451+Q458+Q459+Q460+Q461+Q462+Q463</f>
        <v>50.618000000000009</v>
      </c>
      <c r="R444" s="258">
        <f>R445+R446+R447+R448+R449+R450+R452+R453+R454+R455+R456+R457+R451+R458+R459+R460+R461+R462+R463</f>
        <v>7.4940000000000007</v>
      </c>
      <c r="S444" s="14">
        <f t="shared" si="421"/>
        <v>85.194989924532777</v>
      </c>
      <c r="T444" s="123">
        <f>T445+T446+T447+T448+T449+T450+T452+T453+T454+T455+T456+T457+T451+T458+T459+T460+T461+T462+T463</f>
        <v>2811.0510000000004</v>
      </c>
      <c r="U444" s="13">
        <f>U445+U446+U447+U448+U449+U450+U452+U453+U454+U455+U456+U457+U451+U458+U459+U460+U461+U462+U463</f>
        <v>636.65900000000011</v>
      </c>
      <c r="V444" s="19">
        <f t="shared" si="415"/>
        <v>77.351567082916674</v>
      </c>
    </row>
    <row r="445" spans="1:22" s="116" customFormat="1" ht="125.5" customHeight="1" x14ac:dyDescent="0.35">
      <c r="A445" s="119" t="s">
        <v>25</v>
      </c>
      <c r="B445" s="259" t="s">
        <v>492</v>
      </c>
      <c r="C445" s="260" t="s">
        <v>297</v>
      </c>
      <c r="D445" s="181">
        <f>L445+P445+T445</f>
        <v>3675.779</v>
      </c>
      <c r="E445" s="182">
        <f>D445</f>
        <v>3675.779</v>
      </c>
      <c r="F445" s="182">
        <v>0</v>
      </c>
      <c r="G445" s="14">
        <f t="shared" si="413"/>
        <v>100</v>
      </c>
      <c r="H445" s="181">
        <v>0</v>
      </c>
      <c r="I445" s="182">
        <v>0</v>
      </c>
      <c r="J445" s="182">
        <v>0</v>
      </c>
      <c r="K445" s="14">
        <v>0</v>
      </c>
      <c r="L445" s="199">
        <v>3377.5360000000001</v>
      </c>
      <c r="M445" s="199">
        <v>3377.5360000000001</v>
      </c>
      <c r="N445" s="182">
        <v>2193.5810000000001</v>
      </c>
      <c r="O445" s="244">
        <f t="shared" si="417"/>
        <v>35.053808456815844</v>
      </c>
      <c r="P445" s="181">
        <v>3.3809999999999998</v>
      </c>
      <c r="Q445" s="182">
        <f>P445</f>
        <v>3.3809999999999998</v>
      </c>
      <c r="R445" s="182">
        <v>2.1960000000000002</v>
      </c>
      <c r="S445" s="14">
        <f t="shared" si="421"/>
        <v>35.048802129547468</v>
      </c>
      <c r="T445" s="181">
        <v>294.86200000000002</v>
      </c>
      <c r="U445" s="182">
        <v>191.50200000000001</v>
      </c>
      <c r="V445" s="14">
        <f t="shared" si="415"/>
        <v>35.053686131139315</v>
      </c>
    </row>
    <row r="446" spans="1:22" s="116" customFormat="1" ht="83.5" customHeight="1" x14ac:dyDescent="0.35">
      <c r="A446" s="71" t="s">
        <v>27</v>
      </c>
      <c r="B446" s="264" t="s">
        <v>493</v>
      </c>
      <c r="C446" s="265" t="s">
        <v>297</v>
      </c>
      <c r="D446" s="196">
        <v>2383.424</v>
      </c>
      <c r="E446" s="197">
        <f t="shared" ref="E446:E455" si="424">D446</f>
        <v>2383.424</v>
      </c>
      <c r="F446" s="197">
        <v>0</v>
      </c>
      <c r="G446" s="19">
        <f t="shared" si="413"/>
        <v>100</v>
      </c>
      <c r="H446" s="196">
        <v>0</v>
      </c>
      <c r="I446" s="197">
        <v>0</v>
      </c>
      <c r="J446" s="197">
        <v>0</v>
      </c>
      <c r="K446" s="19">
        <v>0</v>
      </c>
      <c r="L446" s="198">
        <v>2190.558</v>
      </c>
      <c r="M446" s="197">
        <f t="shared" ref="M446:N455" si="425">L446</f>
        <v>2190.558</v>
      </c>
      <c r="N446" s="197">
        <f t="shared" si="425"/>
        <v>2190.558</v>
      </c>
      <c r="O446" s="249">
        <f t="shared" si="417"/>
        <v>0</v>
      </c>
      <c r="P446" s="196">
        <v>2.1930000000000001</v>
      </c>
      <c r="Q446" s="197">
        <f t="shared" ref="Q446:R455" si="426">P446</f>
        <v>2.1930000000000001</v>
      </c>
      <c r="R446" s="197">
        <f t="shared" si="426"/>
        <v>2.1930000000000001</v>
      </c>
      <c r="S446" s="19">
        <f t="shared" si="421"/>
        <v>0</v>
      </c>
      <c r="T446" s="314">
        <v>190.67400000000001</v>
      </c>
      <c r="U446" s="197">
        <v>190.67400000000001</v>
      </c>
      <c r="V446" s="19">
        <f t="shared" si="415"/>
        <v>0</v>
      </c>
    </row>
    <row r="447" spans="1:22" s="116" customFormat="1" ht="104" x14ac:dyDescent="0.35">
      <c r="A447" s="119" t="s">
        <v>29</v>
      </c>
      <c r="B447" s="259" t="s">
        <v>494</v>
      </c>
      <c r="C447" s="260" t="s">
        <v>297</v>
      </c>
      <c r="D447" s="181">
        <f t="shared" ref="D447:D454" si="427">L447+P447+T447</f>
        <v>5563.96</v>
      </c>
      <c r="E447" s="182">
        <f t="shared" si="424"/>
        <v>5563.96</v>
      </c>
      <c r="F447" s="182">
        <v>0</v>
      </c>
      <c r="G447" s="19">
        <f t="shared" si="413"/>
        <v>100</v>
      </c>
      <c r="H447" s="181">
        <v>0</v>
      </c>
      <c r="I447" s="182">
        <v>0</v>
      </c>
      <c r="J447" s="182">
        <v>0</v>
      </c>
      <c r="K447" s="14">
        <v>0</v>
      </c>
      <c r="L447" s="199">
        <v>5113.723</v>
      </c>
      <c r="M447" s="182">
        <f t="shared" si="425"/>
        <v>5113.723</v>
      </c>
      <c r="N447" s="182">
        <v>2646.913</v>
      </c>
      <c r="O447" s="244">
        <f t="shared" si="417"/>
        <v>48.23902272375723</v>
      </c>
      <c r="P447" s="181">
        <v>5.1189999999999998</v>
      </c>
      <c r="Q447" s="182">
        <f t="shared" si="426"/>
        <v>5.1189999999999998</v>
      </c>
      <c r="R447" s="182">
        <v>2.649</v>
      </c>
      <c r="S447" s="14">
        <f t="shared" si="421"/>
        <v>48.251611642899007</v>
      </c>
      <c r="T447" s="181">
        <v>445.11799999999999</v>
      </c>
      <c r="U447" s="182">
        <v>230.39699999999999</v>
      </c>
      <c r="V447" s="19">
        <f t="shared" si="415"/>
        <v>48.239118615737851</v>
      </c>
    </row>
    <row r="448" spans="1:22" s="116" customFormat="1" ht="111" customHeight="1" thickBot="1" x14ac:dyDescent="0.4">
      <c r="A448" s="112" t="s">
        <v>31</v>
      </c>
      <c r="B448" s="262" t="s">
        <v>495</v>
      </c>
      <c r="C448" s="263" t="s">
        <v>297</v>
      </c>
      <c r="D448" s="191">
        <f t="shared" si="427"/>
        <v>408.19099999999997</v>
      </c>
      <c r="E448" s="192">
        <f t="shared" si="424"/>
        <v>408.19099999999997</v>
      </c>
      <c r="F448" s="192">
        <v>0</v>
      </c>
      <c r="G448" s="93">
        <f t="shared" si="413"/>
        <v>100</v>
      </c>
      <c r="H448" s="191">
        <v>0</v>
      </c>
      <c r="I448" s="192">
        <v>0</v>
      </c>
      <c r="J448" s="192">
        <v>0</v>
      </c>
      <c r="K448" s="93">
        <v>0</v>
      </c>
      <c r="L448" s="193">
        <v>375.15899999999999</v>
      </c>
      <c r="M448" s="192">
        <f t="shared" si="425"/>
        <v>375.15899999999999</v>
      </c>
      <c r="N448" s="192">
        <v>112.548</v>
      </c>
      <c r="O448" s="246">
        <f t="shared" si="417"/>
        <v>69.999920033905624</v>
      </c>
      <c r="P448" s="191">
        <v>0.376</v>
      </c>
      <c r="Q448" s="192">
        <f t="shared" si="426"/>
        <v>0.376</v>
      </c>
      <c r="R448" s="192">
        <v>0.113</v>
      </c>
      <c r="S448" s="93">
        <f t="shared" si="421"/>
        <v>69.946808510638306</v>
      </c>
      <c r="T448" s="191">
        <v>32.655999999999999</v>
      </c>
      <c r="U448" s="192">
        <v>9.7970000000000006</v>
      </c>
      <c r="V448" s="93">
        <f t="shared" si="415"/>
        <v>69.999387555120038</v>
      </c>
    </row>
    <row r="449" spans="1:22" s="116" customFormat="1" ht="143" x14ac:dyDescent="0.35">
      <c r="A449" s="71" t="s">
        <v>33</v>
      </c>
      <c r="B449" s="264" t="s">
        <v>496</v>
      </c>
      <c r="C449" s="265" t="s">
        <v>297</v>
      </c>
      <c r="D449" s="196">
        <f t="shared" si="427"/>
        <v>4586.2929999999997</v>
      </c>
      <c r="E449" s="197">
        <f t="shared" si="424"/>
        <v>4586.2929999999997</v>
      </c>
      <c r="F449" s="197">
        <v>0</v>
      </c>
      <c r="G449" s="19">
        <f t="shared" si="413"/>
        <v>100</v>
      </c>
      <c r="H449" s="196">
        <v>0</v>
      </c>
      <c r="I449" s="197">
        <v>0</v>
      </c>
      <c r="J449" s="197">
        <v>0</v>
      </c>
      <c r="K449" s="19">
        <v>0</v>
      </c>
      <c r="L449" s="198">
        <v>4215.1509999999998</v>
      </c>
      <c r="M449" s="197">
        <f t="shared" si="425"/>
        <v>4215.1509999999998</v>
      </c>
      <c r="N449" s="197">
        <v>0</v>
      </c>
      <c r="O449" s="249">
        <f t="shared" si="417"/>
        <v>100</v>
      </c>
      <c r="P449" s="196">
        <v>4.2190000000000003</v>
      </c>
      <c r="Q449" s="197">
        <f t="shared" si="426"/>
        <v>4.2190000000000003</v>
      </c>
      <c r="R449" s="197">
        <v>0</v>
      </c>
      <c r="S449" s="19">
        <f t="shared" si="421"/>
        <v>100</v>
      </c>
      <c r="T449" s="196">
        <v>366.923</v>
      </c>
      <c r="U449" s="197">
        <v>0</v>
      </c>
      <c r="V449" s="19">
        <f t="shared" si="415"/>
        <v>100</v>
      </c>
    </row>
    <row r="450" spans="1:22" s="116" customFormat="1" ht="369" customHeight="1" x14ac:dyDescent="0.35">
      <c r="A450" s="119" t="s">
        <v>110</v>
      </c>
      <c r="B450" s="259" t="s">
        <v>497</v>
      </c>
      <c r="C450" s="260" t="s">
        <v>297</v>
      </c>
      <c r="D450" s="181">
        <f t="shared" si="427"/>
        <v>2445.7049999999999</v>
      </c>
      <c r="E450" s="182">
        <f t="shared" si="424"/>
        <v>2445.7049999999999</v>
      </c>
      <c r="F450" s="182">
        <v>0</v>
      </c>
      <c r="G450" s="14">
        <f t="shared" si="413"/>
        <v>100</v>
      </c>
      <c r="H450" s="181">
        <v>0</v>
      </c>
      <c r="I450" s="182">
        <v>0</v>
      </c>
      <c r="J450" s="182">
        <v>0</v>
      </c>
      <c r="K450" s="14">
        <v>0</v>
      </c>
      <c r="L450" s="199">
        <v>2394.335</v>
      </c>
      <c r="M450" s="182">
        <f t="shared" si="425"/>
        <v>2394.335</v>
      </c>
      <c r="N450" s="182">
        <v>0</v>
      </c>
      <c r="O450" s="244">
        <f t="shared" si="417"/>
        <v>100</v>
      </c>
      <c r="P450" s="181">
        <v>2.3969999999999998</v>
      </c>
      <c r="Q450" s="182">
        <f t="shared" si="426"/>
        <v>2.3969999999999998</v>
      </c>
      <c r="R450" s="182">
        <v>0</v>
      </c>
      <c r="S450" s="14">
        <f t="shared" si="421"/>
        <v>100</v>
      </c>
      <c r="T450" s="181">
        <v>48.972999999999999</v>
      </c>
      <c r="U450" s="182">
        <v>0</v>
      </c>
      <c r="V450" s="14">
        <f t="shared" si="415"/>
        <v>100</v>
      </c>
    </row>
    <row r="451" spans="1:22" s="116" customFormat="1" ht="269.5" customHeight="1" thickBot="1" x14ac:dyDescent="0.4">
      <c r="A451" s="112" t="s">
        <v>111</v>
      </c>
      <c r="B451" s="262" t="s">
        <v>498</v>
      </c>
      <c r="C451" s="263" t="s">
        <v>297</v>
      </c>
      <c r="D451" s="191">
        <f t="shared" si="427"/>
        <v>1884.056</v>
      </c>
      <c r="E451" s="192">
        <f t="shared" si="424"/>
        <v>1884.056</v>
      </c>
      <c r="F451" s="192">
        <v>0</v>
      </c>
      <c r="G451" s="93">
        <f>100-F451/E451*100</f>
        <v>100</v>
      </c>
      <c r="H451" s="191">
        <v>0</v>
      </c>
      <c r="I451" s="192">
        <v>0</v>
      </c>
      <c r="J451" s="192">
        <v>0</v>
      </c>
      <c r="K451" s="93">
        <v>0</v>
      </c>
      <c r="L451" s="193">
        <v>1844.4</v>
      </c>
      <c r="M451" s="192">
        <f t="shared" si="425"/>
        <v>1844.4</v>
      </c>
      <c r="N451" s="192">
        <v>0</v>
      </c>
      <c r="O451" s="246">
        <f t="shared" si="417"/>
        <v>100</v>
      </c>
      <c r="P451" s="191">
        <v>1.8460000000000001</v>
      </c>
      <c r="Q451" s="192">
        <f t="shared" si="426"/>
        <v>1.8460000000000001</v>
      </c>
      <c r="R451" s="192">
        <v>0</v>
      </c>
      <c r="S451" s="93">
        <f t="shared" ref="S451:S465" si="428">100-R451/Q451*100</f>
        <v>100</v>
      </c>
      <c r="T451" s="191">
        <v>37.81</v>
      </c>
      <c r="U451" s="192">
        <v>0</v>
      </c>
      <c r="V451" s="93">
        <f t="shared" ref="V451:V465" si="429">100-U451/T451*100</f>
        <v>100</v>
      </c>
    </row>
    <row r="452" spans="1:22" s="116" customFormat="1" ht="91" x14ac:dyDescent="0.35">
      <c r="A452" s="71" t="s">
        <v>112</v>
      </c>
      <c r="B452" s="264" t="s">
        <v>499</v>
      </c>
      <c r="C452" s="265" t="s">
        <v>297</v>
      </c>
      <c r="D452" s="33">
        <f t="shared" si="427"/>
        <v>9870.3109999999997</v>
      </c>
      <c r="E452" s="197">
        <f t="shared" si="424"/>
        <v>9870.3109999999997</v>
      </c>
      <c r="F452" s="31">
        <v>0</v>
      </c>
      <c r="G452" s="19">
        <f>100-F452/E452*100</f>
        <v>100</v>
      </c>
      <c r="H452" s="33">
        <v>0</v>
      </c>
      <c r="I452" s="31">
        <v>0</v>
      </c>
      <c r="J452" s="31">
        <v>0</v>
      </c>
      <c r="K452" s="19">
        <v>0</v>
      </c>
      <c r="L452" s="32">
        <v>9663.1769999999997</v>
      </c>
      <c r="M452" s="197">
        <f t="shared" si="425"/>
        <v>9663.1769999999997</v>
      </c>
      <c r="N452" s="31">
        <v>0</v>
      </c>
      <c r="O452" s="249">
        <f t="shared" si="417"/>
        <v>100</v>
      </c>
      <c r="P452" s="33">
        <v>9.673</v>
      </c>
      <c r="Q452" s="197">
        <f t="shared" si="426"/>
        <v>9.673</v>
      </c>
      <c r="R452" s="31">
        <v>0</v>
      </c>
      <c r="S452" s="19">
        <f t="shared" si="428"/>
        <v>100</v>
      </c>
      <c r="T452" s="33">
        <v>197.46100000000001</v>
      </c>
      <c r="U452" s="31">
        <v>0</v>
      </c>
      <c r="V452" s="19">
        <f t="shared" si="429"/>
        <v>100</v>
      </c>
    </row>
    <row r="453" spans="1:22" s="116" customFormat="1" ht="104" x14ac:dyDescent="0.35">
      <c r="A453" s="119" t="s">
        <v>650</v>
      </c>
      <c r="B453" s="259" t="s">
        <v>500</v>
      </c>
      <c r="C453" s="260" t="s">
        <v>297</v>
      </c>
      <c r="D453" s="12">
        <f t="shared" si="427"/>
        <v>1294.9380000000001</v>
      </c>
      <c r="E453" s="182">
        <f t="shared" si="424"/>
        <v>1294.9380000000001</v>
      </c>
      <c r="F453" s="13">
        <v>0</v>
      </c>
      <c r="G453" s="14">
        <f t="shared" ref="G453:G456" si="430">100-F453/E453*100</f>
        <v>100</v>
      </c>
      <c r="H453" s="12">
        <v>0</v>
      </c>
      <c r="I453" s="13">
        <v>0</v>
      </c>
      <c r="J453" s="13">
        <v>0</v>
      </c>
      <c r="K453" s="14">
        <v>0</v>
      </c>
      <c r="L453" s="16">
        <v>1267.7570000000001</v>
      </c>
      <c r="M453" s="182">
        <f t="shared" si="425"/>
        <v>1267.7570000000001</v>
      </c>
      <c r="N453" s="13">
        <v>0</v>
      </c>
      <c r="O453" s="244">
        <f t="shared" si="417"/>
        <v>100</v>
      </c>
      <c r="P453" s="12">
        <v>1.2689999999999999</v>
      </c>
      <c r="Q453" s="182">
        <f t="shared" si="426"/>
        <v>1.2689999999999999</v>
      </c>
      <c r="R453" s="13">
        <v>0</v>
      </c>
      <c r="S453" s="14">
        <f t="shared" si="428"/>
        <v>100</v>
      </c>
      <c r="T453" s="12">
        <v>25.911999999999999</v>
      </c>
      <c r="U453" s="13">
        <v>0</v>
      </c>
      <c r="V453" s="14">
        <f t="shared" si="429"/>
        <v>100</v>
      </c>
    </row>
    <row r="454" spans="1:22" s="116" customFormat="1" ht="247.5" thickBot="1" x14ac:dyDescent="0.4">
      <c r="A454" s="112" t="s">
        <v>651</v>
      </c>
      <c r="B454" s="262" t="s">
        <v>501</v>
      </c>
      <c r="C454" s="263" t="s">
        <v>297</v>
      </c>
      <c r="D454" s="113">
        <f t="shared" si="427"/>
        <v>5691.45</v>
      </c>
      <c r="E454" s="192">
        <f t="shared" si="424"/>
        <v>5691.45</v>
      </c>
      <c r="F454" s="78">
        <v>0</v>
      </c>
      <c r="G454" s="93">
        <f t="shared" si="430"/>
        <v>100</v>
      </c>
      <c r="H454" s="113">
        <v>0</v>
      </c>
      <c r="I454" s="78">
        <v>0</v>
      </c>
      <c r="J454" s="78">
        <v>0</v>
      </c>
      <c r="K454" s="93">
        <v>0</v>
      </c>
      <c r="L454" s="114">
        <v>5572.0429999999997</v>
      </c>
      <c r="M454" s="192">
        <f t="shared" si="425"/>
        <v>5572.0429999999997</v>
      </c>
      <c r="N454" s="78">
        <v>0</v>
      </c>
      <c r="O454" s="246">
        <f t="shared" si="417"/>
        <v>100</v>
      </c>
      <c r="P454" s="113">
        <v>5.5780000000000003</v>
      </c>
      <c r="Q454" s="192">
        <f t="shared" si="426"/>
        <v>5.5780000000000003</v>
      </c>
      <c r="R454" s="78">
        <v>0</v>
      </c>
      <c r="S454" s="93">
        <f t="shared" si="428"/>
        <v>100</v>
      </c>
      <c r="T454" s="113">
        <v>113.82899999999999</v>
      </c>
      <c r="U454" s="78">
        <v>0</v>
      </c>
      <c r="V454" s="93">
        <f t="shared" si="429"/>
        <v>100</v>
      </c>
    </row>
    <row r="455" spans="1:22" s="116" customFormat="1" ht="117" x14ac:dyDescent="0.35">
      <c r="A455" s="71" t="s">
        <v>652</v>
      </c>
      <c r="B455" s="264" t="s">
        <v>502</v>
      </c>
      <c r="C455" s="265" t="s">
        <v>297</v>
      </c>
      <c r="D455" s="33">
        <v>597.42399999999998</v>
      </c>
      <c r="E455" s="197">
        <f t="shared" si="424"/>
        <v>597.42399999999998</v>
      </c>
      <c r="F455" s="31">
        <v>0</v>
      </c>
      <c r="G455" s="19">
        <f t="shared" si="430"/>
        <v>100</v>
      </c>
      <c r="H455" s="33">
        <v>0</v>
      </c>
      <c r="I455" s="31">
        <v>0</v>
      </c>
      <c r="J455" s="31">
        <v>0</v>
      </c>
      <c r="K455" s="19">
        <v>0</v>
      </c>
      <c r="L455" s="32">
        <v>561.01199999999994</v>
      </c>
      <c r="M455" s="197">
        <f t="shared" si="425"/>
        <v>561.01199999999994</v>
      </c>
      <c r="N455" s="31">
        <v>0</v>
      </c>
      <c r="O455" s="249">
        <f t="shared" si="417"/>
        <v>100</v>
      </c>
      <c r="P455" s="33">
        <v>0.56100000000000005</v>
      </c>
      <c r="Q455" s="197">
        <f t="shared" si="426"/>
        <v>0.56100000000000005</v>
      </c>
      <c r="R455" s="31">
        <v>0</v>
      </c>
      <c r="S455" s="19">
        <f t="shared" si="428"/>
        <v>100</v>
      </c>
      <c r="T455" s="33">
        <v>35.85</v>
      </c>
      <c r="U455" s="31">
        <v>0</v>
      </c>
      <c r="V455" s="19">
        <f t="shared" si="429"/>
        <v>100</v>
      </c>
    </row>
    <row r="456" spans="1:22" s="116" customFormat="1" ht="176" customHeight="1" thickBot="1" x14ac:dyDescent="0.4">
      <c r="A456" s="112" t="s">
        <v>653</v>
      </c>
      <c r="B456" s="395" t="s">
        <v>503</v>
      </c>
      <c r="C456" s="263" t="s">
        <v>184</v>
      </c>
      <c r="D456" s="191">
        <f>L456+P456+T456</f>
        <v>3439.3290000000002</v>
      </c>
      <c r="E456" s="192">
        <f>I456+M456+Q456+T456</f>
        <v>3439.3290000000002</v>
      </c>
      <c r="F456" s="192">
        <f>J456+N456+R456+U456</f>
        <v>0</v>
      </c>
      <c r="G456" s="93">
        <f t="shared" si="430"/>
        <v>100</v>
      </c>
      <c r="H456" s="113">
        <v>0</v>
      </c>
      <c r="I456" s="78">
        <v>0</v>
      </c>
      <c r="J456" s="78">
        <v>0</v>
      </c>
      <c r="K456" s="93">
        <v>0</v>
      </c>
      <c r="L456" s="114">
        <v>3148.3380000000002</v>
      </c>
      <c r="M456" s="114">
        <v>3148.3380000000002</v>
      </c>
      <c r="N456" s="78">
        <v>0</v>
      </c>
      <c r="O456" s="246">
        <f t="shared" si="417"/>
        <v>100</v>
      </c>
      <c r="P456" s="396">
        <v>3.1520000000000001</v>
      </c>
      <c r="Q456" s="192">
        <v>3.1520000000000001</v>
      </c>
      <c r="R456" s="78">
        <v>0</v>
      </c>
      <c r="S456" s="93">
        <f t="shared" si="428"/>
        <v>100</v>
      </c>
      <c r="T456" s="113">
        <v>287.839</v>
      </c>
      <c r="U456" s="78">
        <v>0</v>
      </c>
      <c r="V456" s="93">
        <f t="shared" si="429"/>
        <v>100</v>
      </c>
    </row>
    <row r="457" spans="1:22" s="116" customFormat="1" ht="150.5" customHeight="1" x14ac:dyDescent="0.35">
      <c r="A457" s="267" t="s">
        <v>654</v>
      </c>
      <c r="B457" s="394" t="s">
        <v>504</v>
      </c>
      <c r="C457" s="265" t="s">
        <v>184</v>
      </c>
      <c r="D457" s="196">
        <f>H457+L457+P457+T457</f>
        <v>3686.4150000000004</v>
      </c>
      <c r="E457" s="197">
        <f t="shared" ref="E457:F457" si="431">I457+M457+Q457+T457</f>
        <v>3686.4150000000004</v>
      </c>
      <c r="F457" s="197">
        <f t="shared" si="431"/>
        <v>0</v>
      </c>
      <c r="G457" s="19">
        <f>100-F457/E457*100</f>
        <v>100</v>
      </c>
      <c r="H457" s="33">
        <v>0</v>
      </c>
      <c r="I457" s="31">
        <v>0</v>
      </c>
      <c r="J457" s="31">
        <v>0</v>
      </c>
      <c r="K457" s="19">
        <v>0</v>
      </c>
      <c r="L457" s="198">
        <v>3388.0680000000002</v>
      </c>
      <c r="M457" s="198">
        <v>3388.0680000000002</v>
      </c>
      <c r="N457" s="31">
        <v>0</v>
      </c>
      <c r="O457" s="249">
        <f t="shared" ref="O457:O463" si="432">100-N457/M457*100</f>
        <v>100</v>
      </c>
      <c r="P457" s="314">
        <v>3.391</v>
      </c>
      <c r="Q457" s="197">
        <v>3.391</v>
      </c>
      <c r="R457" s="31">
        <v>0</v>
      </c>
      <c r="S457" s="19">
        <f t="shared" si="428"/>
        <v>100</v>
      </c>
      <c r="T457" s="33">
        <v>294.95600000000002</v>
      </c>
      <c r="U457" s="31">
        <v>0</v>
      </c>
      <c r="V457" s="19">
        <f t="shared" si="429"/>
        <v>100</v>
      </c>
    </row>
    <row r="458" spans="1:22" s="116" customFormat="1" ht="219.5" customHeight="1" x14ac:dyDescent="0.35">
      <c r="A458" s="267" t="s">
        <v>666</v>
      </c>
      <c r="B458" s="268" t="s">
        <v>282</v>
      </c>
      <c r="C458" s="229" t="s">
        <v>204</v>
      </c>
      <c r="D458" s="108">
        <f>L458+P458+T458</f>
        <v>5393.8620000000001</v>
      </c>
      <c r="E458" s="109">
        <f>M458+Q458+T458</f>
        <v>4383.4740000000002</v>
      </c>
      <c r="F458" s="197">
        <v>0</v>
      </c>
      <c r="G458" s="19">
        <f t="shared" ref="G458:G463" si="433">100-F458/E458*100</f>
        <v>100</v>
      </c>
      <c r="H458" s="196">
        <v>0</v>
      </c>
      <c r="I458" s="197">
        <v>0</v>
      </c>
      <c r="J458" s="197">
        <v>0</v>
      </c>
      <c r="K458" s="19">
        <v>0</v>
      </c>
      <c r="L458" s="198">
        <v>5123.7430000000004</v>
      </c>
      <c r="M458" s="197">
        <v>4114.366</v>
      </c>
      <c r="N458" s="197">
        <v>0</v>
      </c>
      <c r="O458" s="249">
        <f t="shared" si="432"/>
        <v>100</v>
      </c>
      <c r="P458" s="196">
        <v>5.1289999999999996</v>
      </c>
      <c r="Q458" s="197">
        <v>4.1180000000000003</v>
      </c>
      <c r="R458" s="197">
        <v>0</v>
      </c>
      <c r="S458" s="19">
        <f t="shared" si="428"/>
        <v>100</v>
      </c>
      <c r="T458" s="196">
        <v>264.99</v>
      </c>
      <c r="U458" s="197">
        <v>0</v>
      </c>
      <c r="V458" s="19">
        <f>100-U458/T458*100</f>
        <v>100</v>
      </c>
    </row>
    <row r="459" spans="1:22" s="116" customFormat="1" ht="132" customHeight="1" x14ac:dyDescent="0.35">
      <c r="A459" s="269" t="s">
        <v>667</v>
      </c>
      <c r="B459" s="344" t="s">
        <v>283</v>
      </c>
      <c r="C459" s="227" t="s">
        <v>204</v>
      </c>
      <c r="D459" s="64">
        <f>L459+P459+T459</f>
        <v>428.92099999999999</v>
      </c>
      <c r="E459" s="65">
        <f>M459+Q459+T459</f>
        <v>428.82899999999995</v>
      </c>
      <c r="F459" s="182">
        <v>0</v>
      </c>
      <c r="G459" s="14">
        <f t="shared" si="433"/>
        <v>100</v>
      </c>
      <c r="H459" s="181">
        <v>0</v>
      </c>
      <c r="I459" s="182">
        <v>0</v>
      </c>
      <c r="J459" s="182">
        <v>0</v>
      </c>
      <c r="K459" s="14">
        <v>0</v>
      </c>
      <c r="L459" s="199">
        <v>394.22</v>
      </c>
      <c r="M459" s="182">
        <v>394.12799999999999</v>
      </c>
      <c r="N459" s="182">
        <v>0</v>
      </c>
      <c r="O459" s="244">
        <f t="shared" si="432"/>
        <v>100</v>
      </c>
      <c r="P459" s="181">
        <v>0.39500000000000002</v>
      </c>
      <c r="Q459" s="182">
        <f>P459</f>
        <v>0.39500000000000002</v>
      </c>
      <c r="R459" s="182">
        <v>0</v>
      </c>
      <c r="S459" s="14">
        <f t="shared" si="428"/>
        <v>100</v>
      </c>
      <c r="T459" s="181">
        <v>34.305999999999997</v>
      </c>
      <c r="U459" s="182">
        <v>0</v>
      </c>
      <c r="V459" s="14">
        <f>100-U459/T459*100</f>
        <v>100</v>
      </c>
    </row>
    <row r="460" spans="1:22" s="116" customFormat="1" ht="205" customHeight="1" thickBot="1" x14ac:dyDescent="0.4">
      <c r="A460" s="266" t="s">
        <v>668</v>
      </c>
      <c r="B460" s="318" t="s">
        <v>284</v>
      </c>
      <c r="C460" s="228" t="s">
        <v>204</v>
      </c>
      <c r="D460" s="91">
        <f>L460+P460+T460</f>
        <v>589.49400000000003</v>
      </c>
      <c r="E460" s="92">
        <f>M460+Q460+T460</f>
        <v>356.75799999999998</v>
      </c>
      <c r="F460" s="92">
        <f>N460+R460+U460</f>
        <v>356.75799999999998</v>
      </c>
      <c r="G460" s="93">
        <f t="shared" si="433"/>
        <v>0</v>
      </c>
      <c r="H460" s="191">
        <v>0</v>
      </c>
      <c r="I460" s="192">
        <v>0</v>
      </c>
      <c r="J460" s="192">
        <v>0</v>
      </c>
      <c r="K460" s="93">
        <v>0</v>
      </c>
      <c r="L460" s="193">
        <v>574.63</v>
      </c>
      <c r="M460" s="192">
        <v>342.12599999999998</v>
      </c>
      <c r="N460" s="192">
        <v>342.12599999999998</v>
      </c>
      <c r="O460" s="246">
        <f t="shared" si="432"/>
        <v>0</v>
      </c>
      <c r="P460" s="191">
        <v>0.57499999999999996</v>
      </c>
      <c r="Q460" s="192">
        <v>0.34300000000000003</v>
      </c>
      <c r="R460" s="192">
        <v>0.34300000000000003</v>
      </c>
      <c r="S460" s="93">
        <f t="shared" si="428"/>
        <v>0</v>
      </c>
      <c r="T460" s="191">
        <v>14.289</v>
      </c>
      <c r="U460" s="192">
        <v>14.289</v>
      </c>
      <c r="V460" s="93">
        <f>100-U460/T460*100</f>
        <v>0</v>
      </c>
    </row>
    <row r="461" spans="1:22" s="116" customFormat="1" ht="409.6" customHeight="1" x14ac:dyDescent="0.35">
      <c r="A461" s="315" t="s">
        <v>689</v>
      </c>
      <c r="B461" s="397" t="s">
        <v>687</v>
      </c>
      <c r="C461" s="316" t="s">
        <v>204</v>
      </c>
      <c r="D461" s="300">
        <f>H461+L461+P461</f>
        <v>0</v>
      </c>
      <c r="E461" s="223">
        <f t="shared" ref="E461:F463" si="434">I461+M461+Q461+T461</f>
        <v>1147.807</v>
      </c>
      <c r="F461" s="221">
        <f t="shared" si="434"/>
        <v>0</v>
      </c>
      <c r="G461" s="136">
        <f t="shared" si="433"/>
        <v>100</v>
      </c>
      <c r="H461" s="220">
        <v>0</v>
      </c>
      <c r="I461" s="221">
        <v>0</v>
      </c>
      <c r="J461" s="221">
        <v>0</v>
      </c>
      <c r="K461" s="136">
        <v>0</v>
      </c>
      <c r="L461" s="224">
        <v>0</v>
      </c>
      <c r="M461" s="221">
        <v>1100.7919999999999</v>
      </c>
      <c r="N461" s="221">
        <v>0</v>
      </c>
      <c r="O461" s="317">
        <f t="shared" si="432"/>
        <v>100</v>
      </c>
      <c r="P461" s="220">
        <v>0</v>
      </c>
      <c r="Q461" s="221">
        <v>1.1020000000000001</v>
      </c>
      <c r="R461" s="221">
        <v>0</v>
      </c>
      <c r="S461" s="136">
        <f t="shared" si="428"/>
        <v>100</v>
      </c>
      <c r="T461" s="220">
        <v>45.912999999999997</v>
      </c>
      <c r="U461" s="221">
        <v>0</v>
      </c>
      <c r="V461" s="136">
        <v>0</v>
      </c>
    </row>
    <row r="462" spans="1:22" s="116" customFormat="1" ht="150.5" customHeight="1" x14ac:dyDescent="0.35">
      <c r="A462" s="269" t="s">
        <v>690</v>
      </c>
      <c r="B462" s="344" t="s">
        <v>688</v>
      </c>
      <c r="C462" s="227" t="s">
        <v>204</v>
      </c>
      <c r="D462" s="66">
        <f>H462+L462+P462</f>
        <v>0</v>
      </c>
      <c r="E462" s="65">
        <f t="shared" si="434"/>
        <v>382.29500000000002</v>
      </c>
      <c r="F462" s="182">
        <f t="shared" si="434"/>
        <v>0</v>
      </c>
      <c r="G462" s="14">
        <f t="shared" si="433"/>
        <v>100</v>
      </c>
      <c r="H462" s="181">
        <v>0</v>
      </c>
      <c r="I462" s="182">
        <v>0</v>
      </c>
      <c r="J462" s="182">
        <v>0</v>
      </c>
      <c r="K462" s="14">
        <v>0</v>
      </c>
      <c r="L462" s="199">
        <v>0</v>
      </c>
      <c r="M462" s="182">
        <v>351.36</v>
      </c>
      <c r="N462" s="182">
        <v>0</v>
      </c>
      <c r="O462" s="244">
        <f t="shared" si="432"/>
        <v>100</v>
      </c>
      <c r="P462" s="181">
        <v>0</v>
      </c>
      <c r="Q462" s="182">
        <v>0.35099999999999998</v>
      </c>
      <c r="R462" s="182">
        <v>0</v>
      </c>
      <c r="S462" s="14">
        <f t="shared" si="428"/>
        <v>100</v>
      </c>
      <c r="T462" s="181">
        <v>30.584</v>
      </c>
      <c r="U462" s="182">
        <v>0</v>
      </c>
      <c r="V462" s="14">
        <v>0</v>
      </c>
    </row>
    <row r="463" spans="1:22" s="116" customFormat="1" ht="255" customHeight="1" thickBot="1" x14ac:dyDescent="0.4">
      <c r="A463" s="266" t="s">
        <v>699</v>
      </c>
      <c r="B463" s="318" t="s">
        <v>700</v>
      </c>
      <c r="C463" s="228" t="s">
        <v>297</v>
      </c>
      <c r="D463" s="95">
        <f>H463+L463+P463+T463</f>
        <v>1202.6420000000001</v>
      </c>
      <c r="E463" s="92">
        <f t="shared" si="434"/>
        <v>1202.6420000000001</v>
      </c>
      <c r="F463" s="192">
        <f t="shared" si="434"/>
        <v>0</v>
      </c>
      <c r="G463" s="93">
        <f t="shared" si="433"/>
        <v>100</v>
      </c>
      <c r="H463" s="191">
        <v>0</v>
      </c>
      <c r="I463" s="192">
        <v>0</v>
      </c>
      <c r="J463" s="192">
        <v>0</v>
      </c>
      <c r="K463" s="93">
        <v>0</v>
      </c>
      <c r="L463" s="193">
        <v>1153.3820000000001</v>
      </c>
      <c r="M463" s="193">
        <v>1153.3820000000001</v>
      </c>
      <c r="N463" s="192">
        <v>0</v>
      </c>
      <c r="O463" s="246">
        <f t="shared" si="432"/>
        <v>100</v>
      </c>
      <c r="P463" s="191">
        <v>1.1539999999999999</v>
      </c>
      <c r="Q463" s="193">
        <v>1.1539999999999999</v>
      </c>
      <c r="R463" s="192">
        <v>0</v>
      </c>
      <c r="S463" s="93">
        <f t="shared" si="428"/>
        <v>100</v>
      </c>
      <c r="T463" s="191">
        <v>48.106000000000002</v>
      </c>
      <c r="U463" s="192">
        <v>0</v>
      </c>
      <c r="V463" s="93">
        <v>0</v>
      </c>
    </row>
    <row r="464" spans="1:22" s="116" customFormat="1" ht="32" customHeight="1" thickBot="1" x14ac:dyDescent="0.4">
      <c r="A464" s="398" t="s">
        <v>35</v>
      </c>
      <c r="B464" s="399" t="s">
        <v>669</v>
      </c>
      <c r="C464" s="370" t="s">
        <v>476</v>
      </c>
      <c r="D464" s="347">
        <f>H464+L464+P464+T464</f>
        <v>6.4850000000000003</v>
      </c>
      <c r="E464" s="297">
        <f>I464+M464+Q464</f>
        <v>6.4850000000000003</v>
      </c>
      <c r="F464" s="372">
        <f>J464+N464+R464+U464</f>
        <v>0</v>
      </c>
      <c r="G464" s="400">
        <v>0</v>
      </c>
      <c r="H464" s="371">
        <v>0</v>
      </c>
      <c r="I464" s="372">
        <v>0</v>
      </c>
      <c r="J464" s="372">
        <v>0</v>
      </c>
      <c r="K464" s="348">
        <v>0</v>
      </c>
      <c r="L464" s="374">
        <v>6.4790000000000001</v>
      </c>
      <c r="M464" s="374">
        <v>6.4790000000000001</v>
      </c>
      <c r="N464" s="372">
        <v>0</v>
      </c>
      <c r="O464" s="401">
        <v>0</v>
      </c>
      <c r="P464" s="371">
        <v>6.0000000000000001E-3</v>
      </c>
      <c r="Q464" s="371">
        <v>6.0000000000000001E-3</v>
      </c>
      <c r="R464" s="372">
        <v>0</v>
      </c>
      <c r="S464" s="348">
        <v>0</v>
      </c>
      <c r="T464" s="371">
        <v>0</v>
      </c>
      <c r="U464" s="372">
        <v>0</v>
      </c>
      <c r="V464" s="348">
        <v>0</v>
      </c>
    </row>
    <row r="465" spans="1:22" s="116" customFormat="1" ht="15" thickBot="1" x14ac:dyDescent="0.4">
      <c r="A465" s="327" t="s">
        <v>645</v>
      </c>
      <c r="B465" s="328"/>
      <c r="C465" s="329"/>
      <c r="D465" s="270">
        <f>D8+D16+D46+D54+D59+D62+D140+D156+D161+D170+D181+D200+D238+D300+D319+D352+D398+D401+D404+D409+D415+D422+D427</f>
        <v>4628745.0104999999</v>
      </c>
      <c r="E465" s="271">
        <f>E8+E16+E46+E54+E59+E62+E140+E156+E161+E170+E181+E200+E238+E300+E319+E352+E398+E401+E404+E409+E415+E422+E427</f>
        <v>4802880.2956100004</v>
      </c>
      <c r="F465" s="271">
        <f>F8+F16+F46+F54+F59+F62+F140+F156+F161+F170+F181+F200+F238+F300+F319+F352+F398+F401+F404+F409+F415+F422+F427</f>
        <v>2219481.3072200003</v>
      </c>
      <c r="G465" s="272">
        <f>100-F465/E465*100</f>
        <v>53.788535824041183</v>
      </c>
      <c r="H465" s="270">
        <f>H8+H16+H46+H54+H59+H62+H140+H156+H161+H170+H181+H200+H238+H300+H319+H352+H398+H401+H404+H409+H415+H422+H427</f>
        <v>235833.75520000001</v>
      </c>
      <c r="I465" s="271">
        <f>I8+I16+I46+I54+I59+I62+I140+I156+I161+I170+I181+I200+I238+I300+I319+I352+I398+I401+I404+I409+I415+I422+I427</f>
        <v>236867.81999999998</v>
      </c>
      <c r="J465" s="271">
        <f>J8+J16+J46+J54+J59+J62+J140+J156+J161+J170+J181+J200+J238+J300+J319+J352+J398+J401+J404+J409+J415+J422+J427</f>
        <v>153227.87172</v>
      </c>
      <c r="K465" s="273">
        <f>100-J465/I465*100</f>
        <v>35.310811016878517</v>
      </c>
      <c r="L465" s="270">
        <f>L8+L16+L46+L54+L59+L62+L140+L156+L161+L170+L181+L200+L238+L300+L319+L352+L398+L401+L404+L409+L415+L422+L427</f>
        <v>2187263.9647999997</v>
      </c>
      <c r="M465" s="271">
        <f>M8+M16+M46+M54+M59+M62+M140+M156+M161+M170+M181+M200+M238+M300+M319+M352+M398+M401+M404+M409+M415+M422+M427</f>
        <v>2228001.6289999997</v>
      </c>
      <c r="N465" s="271">
        <f>N8+N16+N46+N54+N59+N62+N140+N156+N161+N170+N181+N200+N238+N300+N319+N352+N398+N401+N404+N409+N415+N422+N427</f>
        <v>1072285.7783700002</v>
      </c>
      <c r="O465" s="274">
        <f>100-N465/M465*100</f>
        <v>51.872307254493471</v>
      </c>
      <c r="P465" s="270">
        <f>P8+P16+P46+P54+P59+P62+P140+P156+P161+P170+P181+P200+P238+P300+P319+P352+P398+P401+P404+P409+P415+P422+P427</f>
        <v>2200823.3525000005</v>
      </c>
      <c r="Q465" s="271">
        <f>Q8+Q16+Q46+Q54+Q59+Q62+Q140+Q156+Q161+Q170+Q181+Q200+Q238+Q300+Q319+Q352+Q398+Q401+Q404+Q409+Q415+Q422+Q427</f>
        <v>2333093.8606100008</v>
      </c>
      <c r="R465" s="271">
        <f>R8+R16+R46+R54+R59+R62+R140+R156+R161+R170+R181+R200+R238+R300+R319+R352+R398+R401+R404+R409+R415+R422+R427</f>
        <v>994456.04412999994</v>
      </c>
      <c r="S465" s="273">
        <f t="shared" si="428"/>
        <v>57.376080708986407</v>
      </c>
      <c r="T465" s="275">
        <f>T8+T16+T46+T54+T59+T62+T140+T156+T161+T170+T181+T200+T238+T300+T319+T352+T398+T401+T404+T409+T415+T422+T427</f>
        <v>4916.9860000000008</v>
      </c>
      <c r="U465" s="271">
        <f>U8+U16+U46+U54+U59+U62+U140+U156+U161+U170+U181+U200+U238+U300+U319+U352+U398+U401+U404+U409+U415+U422+U427</f>
        <v>636.65900000000011</v>
      </c>
      <c r="V465" s="276">
        <f t="shared" si="429"/>
        <v>87.051844361566211</v>
      </c>
    </row>
    <row r="466" spans="1:22" x14ac:dyDescent="0.35">
      <c r="A466" s="277"/>
      <c r="B466" s="278"/>
      <c r="C466" s="279"/>
      <c r="D466" s="20"/>
      <c r="H466" s="20"/>
      <c r="L466" s="20"/>
      <c r="P466" s="20"/>
      <c r="S466" s="281"/>
      <c r="T466" s="20"/>
      <c r="U466" s="20"/>
      <c r="V466" s="281"/>
    </row>
    <row r="467" spans="1:22" x14ac:dyDescent="0.35">
      <c r="A467" s="277"/>
      <c r="B467" s="278"/>
      <c r="C467" s="279"/>
      <c r="D467" s="20"/>
      <c r="H467" s="20"/>
      <c r="L467" s="20"/>
      <c r="P467" s="20"/>
      <c r="S467" s="281"/>
      <c r="T467" s="20"/>
      <c r="U467" s="20"/>
      <c r="V467" s="281"/>
    </row>
    <row r="468" spans="1:22" ht="15.5" x14ac:dyDescent="0.35">
      <c r="A468" s="277"/>
      <c r="B468" s="278"/>
      <c r="C468" s="279"/>
      <c r="D468" s="282" t="s">
        <v>676</v>
      </c>
      <c r="E468" s="282"/>
      <c r="F468" s="282"/>
      <c r="G468" s="283"/>
      <c r="H468" s="282"/>
      <c r="I468" s="282"/>
      <c r="J468" s="282"/>
      <c r="K468" s="284"/>
      <c r="L468" s="282" t="s">
        <v>715</v>
      </c>
      <c r="M468" s="282"/>
      <c r="P468" s="20"/>
      <c r="S468" s="281"/>
      <c r="T468" s="20"/>
      <c r="U468" s="20"/>
      <c r="V468" s="281"/>
    </row>
    <row r="469" spans="1:22" x14ac:dyDescent="0.35">
      <c r="A469" s="277"/>
      <c r="B469" s="278"/>
      <c r="C469" s="279"/>
      <c r="D469" s="20"/>
      <c r="H469" s="20"/>
      <c r="L469" s="20"/>
      <c r="P469" s="20"/>
      <c r="S469" s="281"/>
      <c r="T469" s="20"/>
      <c r="U469" s="20"/>
      <c r="V469" s="281"/>
    </row>
    <row r="470" spans="1:22" ht="15.5" x14ac:dyDescent="0.35">
      <c r="A470" s="277"/>
      <c r="B470" s="278"/>
      <c r="C470" s="282" t="s">
        <v>679</v>
      </c>
      <c r="D470" s="20"/>
      <c r="H470" s="20"/>
      <c r="L470" s="20"/>
      <c r="P470" s="20"/>
      <c r="S470" s="281"/>
      <c r="T470" s="20"/>
      <c r="U470" s="20"/>
      <c r="V470" s="281"/>
    </row>
    <row r="471" spans="1:22" x14ac:dyDescent="0.35">
      <c r="A471" s="277"/>
      <c r="B471" s="278"/>
      <c r="C471" s="279"/>
      <c r="D471" s="20"/>
      <c r="H471" s="20"/>
      <c r="L471" s="20"/>
      <c r="P471" s="20"/>
      <c r="S471" s="281"/>
      <c r="T471" s="20"/>
      <c r="U471" s="20"/>
      <c r="V471" s="281"/>
    </row>
    <row r="472" spans="1:22" ht="15.5" x14ac:dyDescent="0.35">
      <c r="A472" s="277"/>
      <c r="B472" s="278"/>
      <c r="C472" s="279"/>
      <c r="D472" s="282" t="s">
        <v>677</v>
      </c>
      <c r="E472" s="282"/>
      <c r="F472" s="282"/>
      <c r="G472" s="283"/>
      <c r="H472" s="282"/>
      <c r="I472" s="282"/>
      <c r="J472" s="282"/>
      <c r="K472" s="284"/>
      <c r="L472" s="282" t="s">
        <v>678</v>
      </c>
      <c r="M472" s="282"/>
      <c r="P472" s="20"/>
      <c r="S472" s="281"/>
      <c r="T472" s="20"/>
      <c r="U472" s="20"/>
      <c r="V472" s="281"/>
    </row>
    <row r="473" spans="1:22" x14ac:dyDescent="0.35">
      <c r="A473" s="277"/>
      <c r="B473" s="278"/>
      <c r="C473" s="279"/>
      <c r="D473" s="20"/>
      <c r="H473" s="20"/>
      <c r="L473" s="20"/>
      <c r="P473" s="20"/>
      <c r="S473" s="281"/>
      <c r="T473" s="20"/>
      <c r="U473" s="20"/>
      <c r="V473" s="281"/>
    </row>
    <row r="474" spans="1:22" x14ac:dyDescent="0.35">
      <c r="A474" s="277"/>
      <c r="B474" s="278"/>
      <c r="C474" s="279"/>
      <c r="D474" s="20"/>
      <c r="H474" s="20"/>
      <c r="L474" s="20"/>
      <c r="P474" s="20"/>
      <c r="S474" s="281"/>
      <c r="T474" s="20"/>
      <c r="U474" s="20"/>
      <c r="V474" s="281"/>
    </row>
    <row r="475" spans="1:22" x14ac:dyDescent="0.35">
      <c r="A475" s="277"/>
      <c r="B475" s="278"/>
      <c r="C475" s="279"/>
      <c r="D475" s="20"/>
      <c r="H475" s="20"/>
      <c r="L475" s="20"/>
      <c r="P475" s="20"/>
      <c r="S475" s="281"/>
      <c r="T475" s="20"/>
      <c r="U475" s="20"/>
      <c r="V475" s="281"/>
    </row>
    <row r="476" spans="1:22" x14ac:dyDescent="0.35">
      <c r="A476" s="277"/>
      <c r="B476" s="278"/>
      <c r="C476" s="279"/>
      <c r="D476" s="20"/>
      <c r="H476" s="20"/>
      <c r="L476" s="20"/>
      <c r="P476" s="20"/>
      <c r="S476" s="281"/>
      <c r="T476" s="20"/>
      <c r="U476" s="20"/>
      <c r="V476" s="281"/>
    </row>
    <row r="477" spans="1:22" x14ac:dyDescent="0.35">
      <c r="A477" s="277"/>
      <c r="B477" s="278"/>
      <c r="C477" s="279"/>
      <c r="D477" s="20"/>
      <c r="H477" s="20"/>
      <c r="L477" s="20"/>
      <c r="P477" s="20"/>
      <c r="S477" s="281"/>
      <c r="T477" s="20"/>
      <c r="U477" s="20"/>
      <c r="V477" s="281"/>
    </row>
    <row r="478" spans="1:22" x14ac:dyDescent="0.35">
      <c r="A478" s="277"/>
      <c r="B478" s="278"/>
      <c r="C478" s="279"/>
      <c r="D478" s="20"/>
      <c r="H478" s="20"/>
      <c r="L478" s="20"/>
      <c r="P478" s="20"/>
      <c r="S478" s="281"/>
      <c r="T478" s="20"/>
      <c r="U478" s="20"/>
      <c r="V478" s="281"/>
    </row>
    <row r="479" spans="1:22" x14ac:dyDescent="0.35">
      <c r="A479" s="277"/>
      <c r="B479" s="278"/>
      <c r="C479" s="279"/>
      <c r="D479" s="20"/>
      <c r="H479" s="20"/>
      <c r="L479" s="20"/>
      <c r="P479" s="20"/>
      <c r="S479" s="281"/>
      <c r="T479" s="20"/>
      <c r="U479" s="20"/>
      <c r="V479" s="281"/>
    </row>
    <row r="480" spans="1:22" x14ac:dyDescent="0.35">
      <c r="A480" s="277"/>
      <c r="B480" s="278"/>
      <c r="C480" s="279"/>
      <c r="D480" s="20"/>
      <c r="H480" s="20"/>
      <c r="L480" s="20"/>
      <c r="P480" s="20"/>
      <c r="S480" s="281"/>
      <c r="T480" s="20"/>
      <c r="U480" s="20"/>
      <c r="V480" s="281"/>
    </row>
    <row r="481" spans="1:22" x14ac:dyDescent="0.35">
      <c r="A481" s="277"/>
      <c r="B481" s="278"/>
      <c r="C481" s="279"/>
      <c r="D481" s="20"/>
      <c r="H481" s="20"/>
      <c r="L481" s="20"/>
      <c r="P481" s="20"/>
      <c r="S481" s="281"/>
      <c r="T481" s="20"/>
      <c r="U481" s="20"/>
      <c r="V481" s="281"/>
    </row>
    <row r="482" spans="1:22" x14ac:dyDescent="0.35">
      <c r="A482" s="277"/>
      <c r="B482" s="278"/>
      <c r="C482" s="279"/>
      <c r="D482" s="20"/>
      <c r="H482" s="20"/>
      <c r="L482" s="20"/>
      <c r="P482" s="20"/>
      <c r="S482" s="281"/>
      <c r="T482" s="20"/>
      <c r="U482" s="20"/>
      <c r="V482" s="281"/>
    </row>
    <row r="483" spans="1:22" x14ac:dyDescent="0.35">
      <c r="A483" s="277"/>
      <c r="B483" s="278"/>
      <c r="C483" s="279"/>
      <c r="D483" s="20"/>
      <c r="H483" s="20"/>
      <c r="L483" s="20"/>
      <c r="P483" s="20"/>
      <c r="S483" s="281"/>
      <c r="T483" s="20"/>
      <c r="U483" s="20"/>
      <c r="V483" s="281"/>
    </row>
    <row r="484" spans="1:22" x14ac:dyDescent="0.35">
      <c r="A484" s="277"/>
      <c r="B484" s="278"/>
      <c r="C484" s="279"/>
      <c r="D484" s="20"/>
      <c r="H484" s="20"/>
      <c r="L484" s="20"/>
      <c r="P484" s="20"/>
      <c r="S484" s="281"/>
      <c r="T484" s="20"/>
      <c r="U484" s="20"/>
      <c r="V484" s="281"/>
    </row>
    <row r="485" spans="1:22" x14ac:dyDescent="0.35">
      <c r="A485" s="277"/>
      <c r="B485" s="278"/>
      <c r="C485" s="279"/>
      <c r="D485" s="20"/>
      <c r="H485" s="20"/>
      <c r="L485" s="20"/>
      <c r="P485" s="20"/>
      <c r="S485" s="281"/>
      <c r="T485" s="20"/>
      <c r="U485" s="20"/>
      <c r="V485" s="281"/>
    </row>
    <row r="486" spans="1:22" x14ac:dyDescent="0.35">
      <c r="A486" s="277"/>
      <c r="B486" s="278"/>
      <c r="C486" s="279"/>
      <c r="D486" s="20"/>
      <c r="H486" s="20"/>
      <c r="L486" s="20"/>
      <c r="P486" s="20"/>
      <c r="S486" s="281"/>
      <c r="T486" s="20"/>
      <c r="U486" s="20"/>
      <c r="V486" s="281"/>
    </row>
    <row r="487" spans="1:22" x14ac:dyDescent="0.35">
      <c r="A487" s="277"/>
      <c r="B487" s="278"/>
      <c r="C487" s="279"/>
      <c r="D487" s="20"/>
      <c r="H487" s="20"/>
      <c r="L487" s="20"/>
      <c r="P487" s="20"/>
      <c r="S487" s="281"/>
      <c r="T487" s="20"/>
      <c r="U487" s="20"/>
      <c r="V487" s="281"/>
    </row>
    <row r="488" spans="1:22" x14ac:dyDescent="0.35">
      <c r="A488" s="277"/>
      <c r="B488" s="278"/>
      <c r="C488" s="279"/>
      <c r="D488" s="20"/>
      <c r="H488" s="20"/>
      <c r="L488" s="20"/>
      <c r="P488" s="20"/>
      <c r="S488" s="281"/>
      <c r="T488" s="20"/>
      <c r="U488" s="20"/>
      <c r="V488" s="281"/>
    </row>
    <row r="489" spans="1:22" x14ac:dyDescent="0.35">
      <c r="A489" s="277"/>
      <c r="B489" s="278"/>
      <c r="C489" s="279"/>
      <c r="D489" s="20"/>
      <c r="H489" s="20"/>
      <c r="L489" s="20"/>
      <c r="P489" s="20"/>
      <c r="S489" s="281"/>
      <c r="T489" s="20"/>
      <c r="U489" s="20"/>
      <c r="V489" s="281"/>
    </row>
    <row r="490" spans="1:22" x14ac:dyDescent="0.35">
      <c r="A490" s="277"/>
      <c r="B490" s="278"/>
      <c r="C490" s="279"/>
      <c r="D490" s="20"/>
      <c r="H490" s="20"/>
      <c r="L490" s="20"/>
      <c r="P490" s="20"/>
      <c r="S490" s="281"/>
      <c r="T490" s="20"/>
      <c r="U490" s="20"/>
      <c r="V490" s="281"/>
    </row>
    <row r="491" spans="1:22" x14ac:dyDescent="0.35">
      <c r="A491" s="277"/>
      <c r="B491" s="278"/>
      <c r="C491" s="279"/>
      <c r="D491" s="20"/>
      <c r="H491" s="20"/>
      <c r="L491" s="20"/>
      <c r="P491" s="20"/>
      <c r="S491" s="281"/>
      <c r="T491" s="20"/>
      <c r="U491" s="20"/>
      <c r="V491" s="281"/>
    </row>
    <row r="492" spans="1:22" x14ac:dyDescent="0.35">
      <c r="A492" s="277"/>
      <c r="B492" s="278"/>
      <c r="C492" s="279"/>
      <c r="D492" s="20"/>
      <c r="H492" s="20"/>
      <c r="L492" s="20"/>
      <c r="P492" s="20"/>
      <c r="S492" s="281"/>
      <c r="T492" s="20"/>
      <c r="U492" s="20"/>
      <c r="V492" s="281"/>
    </row>
    <row r="493" spans="1:22" x14ac:dyDescent="0.35">
      <c r="A493" s="277"/>
      <c r="B493" s="278"/>
      <c r="C493" s="279"/>
      <c r="D493" s="20"/>
      <c r="H493" s="20"/>
      <c r="L493" s="20"/>
      <c r="P493" s="20"/>
      <c r="S493" s="281"/>
      <c r="T493" s="20"/>
      <c r="U493" s="20"/>
    </row>
    <row r="494" spans="1:22" x14ac:dyDescent="0.35">
      <c r="A494" s="277"/>
      <c r="B494" s="278"/>
      <c r="C494" s="279"/>
      <c r="D494" s="20"/>
      <c r="H494" s="20"/>
      <c r="L494" s="20"/>
      <c r="P494" s="20"/>
      <c r="S494" s="281"/>
      <c r="T494" s="20"/>
      <c r="U494" s="20"/>
    </row>
    <row r="495" spans="1:22" x14ac:dyDescent="0.35">
      <c r="A495" s="277"/>
      <c r="B495" s="278"/>
      <c r="C495" s="279"/>
      <c r="D495" s="20"/>
      <c r="H495" s="20"/>
      <c r="L495" s="20"/>
      <c r="P495" s="20"/>
      <c r="S495" s="281"/>
      <c r="T495" s="20"/>
      <c r="U495" s="20"/>
    </row>
    <row r="496" spans="1:22" x14ac:dyDescent="0.35">
      <c r="A496" s="277"/>
      <c r="B496" s="278"/>
      <c r="C496" s="279"/>
      <c r="D496" s="20"/>
      <c r="H496" s="20"/>
      <c r="L496" s="20"/>
      <c r="P496" s="20"/>
      <c r="S496" s="281"/>
      <c r="T496" s="20"/>
      <c r="U496" s="20"/>
    </row>
    <row r="497" spans="1:21" x14ac:dyDescent="0.35">
      <c r="A497" s="277"/>
      <c r="B497" s="278"/>
      <c r="C497" s="279"/>
      <c r="D497" s="20"/>
      <c r="H497" s="20"/>
      <c r="L497" s="20"/>
      <c r="P497" s="20"/>
      <c r="S497" s="281"/>
      <c r="T497" s="20"/>
      <c r="U497" s="20"/>
    </row>
    <row r="498" spans="1:21" x14ac:dyDescent="0.35">
      <c r="A498" s="277"/>
      <c r="B498" s="278"/>
      <c r="C498" s="279"/>
      <c r="D498" s="20"/>
      <c r="H498" s="20"/>
      <c r="L498" s="20"/>
      <c r="P498" s="20"/>
      <c r="S498" s="281"/>
      <c r="T498" s="20"/>
      <c r="U498" s="20"/>
    </row>
    <row r="499" spans="1:21" x14ac:dyDescent="0.35">
      <c r="A499" s="277"/>
      <c r="B499" s="278"/>
      <c r="C499" s="279"/>
      <c r="D499" s="20"/>
      <c r="H499" s="20"/>
      <c r="L499" s="20"/>
      <c r="P499" s="20"/>
      <c r="S499" s="281"/>
      <c r="T499" s="20"/>
      <c r="U499" s="20"/>
    </row>
    <row r="500" spans="1:21" x14ac:dyDescent="0.35">
      <c r="A500" s="277"/>
      <c r="B500" s="278"/>
      <c r="C500" s="279"/>
      <c r="D500" s="20"/>
      <c r="H500" s="20"/>
      <c r="L500" s="20"/>
      <c r="P500" s="20"/>
      <c r="S500" s="281"/>
      <c r="T500" s="20"/>
      <c r="U500" s="20"/>
    </row>
    <row r="501" spans="1:21" x14ac:dyDescent="0.35">
      <c r="A501" s="277"/>
      <c r="B501" s="278"/>
      <c r="C501" s="279"/>
      <c r="D501" s="20"/>
      <c r="H501" s="20"/>
      <c r="L501" s="20"/>
      <c r="P501" s="20"/>
      <c r="S501" s="281"/>
      <c r="T501" s="20"/>
      <c r="U501" s="20"/>
    </row>
    <row r="502" spans="1:21" x14ac:dyDescent="0.35">
      <c r="A502" s="277"/>
      <c r="B502" s="278"/>
      <c r="C502" s="279"/>
      <c r="D502" s="20"/>
      <c r="H502" s="20"/>
      <c r="L502" s="20"/>
      <c r="P502" s="20"/>
      <c r="S502" s="281"/>
      <c r="T502" s="20"/>
      <c r="U502" s="20"/>
    </row>
    <row r="503" spans="1:21" x14ac:dyDescent="0.35">
      <c r="A503" s="277"/>
      <c r="B503" s="278"/>
      <c r="C503" s="279"/>
      <c r="D503" s="20"/>
      <c r="H503" s="20"/>
      <c r="L503" s="20"/>
      <c r="P503" s="20"/>
      <c r="S503" s="281"/>
      <c r="T503" s="20"/>
      <c r="U503" s="20"/>
    </row>
    <row r="504" spans="1:21" x14ac:dyDescent="0.35">
      <c r="A504" s="277"/>
      <c r="B504" s="278"/>
      <c r="C504" s="279"/>
      <c r="D504" s="20"/>
      <c r="H504" s="20"/>
      <c r="L504" s="20"/>
      <c r="P504" s="20"/>
      <c r="S504" s="281"/>
      <c r="T504" s="20"/>
      <c r="U504" s="20"/>
    </row>
    <row r="505" spans="1:21" x14ac:dyDescent="0.35">
      <c r="A505" s="277"/>
      <c r="B505" s="278"/>
      <c r="C505" s="279"/>
      <c r="D505" s="20"/>
      <c r="H505" s="20"/>
      <c r="L505" s="20"/>
      <c r="P505" s="20"/>
      <c r="S505" s="281"/>
      <c r="T505" s="20"/>
      <c r="U505" s="20"/>
    </row>
    <row r="506" spans="1:21" x14ac:dyDescent="0.35">
      <c r="A506" s="277"/>
      <c r="B506" s="278"/>
      <c r="C506" s="279"/>
      <c r="D506" s="20"/>
      <c r="H506" s="20"/>
      <c r="L506" s="20"/>
      <c r="P506" s="20"/>
      <c r="S506" s="281"/>
      <c r="T506" s="20"/>
      <c r="U506" s="20"/>
    </row>
    <row r="507" spans="1:21" x14ac:dyDescent="0.35">
      <c r="A507" s="277"/>
      <c r="B507" s="278"/>
      <c r="C507" s="279"/>
      <c r="D507" s="20"/>
      <c r="H507" s="20"/>
      <c r="L507" s="20"/>
      <c r="P507" s="20"/>
      <c r="S507" s="281"/>
      <c r="T507" s="20"/>
      <c r="U507" s="20"/>
    </row>
    <row r="508" spans="1:21" x14ac:dyDescent="0.35">
      <c r="A508" s="277"/>
      <c r="B508" s="278"/>
      <c r="C508" s="279"/>
      <c r="D508" s="20"/>
      <c r="H508" s="20"/>
      <c r="L508" s="20"/>
      <c r="P508" s="20"/>
      <c r="S508" s="281"/>
      <c r="T508" s="20"/>
      <c r="U508" s="20"/>
    </row>
    <row r="509" spans="1:21" x14ac:dyDescent="0.35">
      <c r="A509" s="277"/>
      <c r="B509" s="278"/>
      <c r="C509" s="279"/>
      <c r="D509" s="20"/>
      <c r="H509" s="20"/>
      <c r="L509" s="20"/>
      <c r="P509" s="20"/>
      <c r="S509" s="281"/>
      <c r="T509" s="20"/>
      <c r="U509" s="20"/>
    </row>
    <row r="510" spans="1:21" x14ac:dyDescent="0.35">
      <c r="A510" s="277"/>
      <c r="B510" s="278"/>
      <c r="C510" s="279"/>
      <c r="D510" s="20"/>
      <c r="H510" s="20"/>
      <c r="L510" s="20"/>
      <c r="P510" s="20"/>
      <c r="S510" s="281"/>
      <c r="T510" s="20"/>
      <c r="U510" s="20"/>
    </row>
    <row r="511" spans="1:21" x14ac:dyDescent="0.35">
      <c r="A511" s="277"/>
      <c r="B511" s="278"/>
      <c r="C511" s="279"/>
      <c r="D511" s="20"/>
      <c r="H511" s="20"/>
      <c r="L511" s="20"/>
      <c r="P511" s="20"/>
      <c r="S511" s="281"/>
      <c r="T511" s="20"/>
      <c r="U511" s="20"/>
    </row>
    <row r="512" spans="1:21" x14ac:dyDescent="0.35">
      <c r="A512" s="277"/>
      <c r="B512" s="278"/>
      <c r="C512" s="279"/>
      <c r="D512" s="20"/>
      <c r="H512" s="20"/>
      <c r="L512" s="20"/>
      <c r="P512" s="20"/>
      <c r="S512" s="281"/>
      <c r="T512" s="20"/>
      <c r="U512" s="20"/>
    </row>
    <row r="513" spans="1:21" x14ac:dyDescent="0.35">
      <c r="A513" s="277"/>
      <c r="B513" s="278"/>
      <c r="C513" s="279"/>
      <c r="D513" s="20"/>
      <c r="H513" s="20"/>
      <c r="L513" s="20"/>
      <c r="P513" s="20"/>
      <c r="S513" s="281"/>
      <c r="T513" s="20"/>
      <c r="U513" s="20"/>
    </row>
    <row r="514" spans="1:21" x14ac:dyDescent="0.35">
      <c r="A514" s="277"/>
      <c r="B514" s="278"/>
      <c r="C514" s="279"/>
      <c r="D514" s="20"/>
      <c r="H514" s="20"/>
      <c r="L514" s="20"/>
      <c r="P514" s="20"/>
      <c r="S514" s="281"/>
      <c r="T514" s="20"/>
      <c r="U514" s="20"/>
    </row>
    <row r="515" spans="1:21" x14ac:dyDescent="0.35">
      <c r="A515" s="277"/>
      <c r="B515" s="278"/>
      <c r="C515" s="279"/>
      <c r="D515" s="20"/>
      <c r="H515" s="20"/>
      <c r="L515" s="20"/>
      <c r="P515" s="20"/>
      <c r="S515" s="281"/>
      <c r="T515" s="20"/>
      <c r="U515" s="20"/>
    </row>
    <row r="516" spans="1:21" x14ac:dyDescent="0.35">
      <c r="A516" s="277"/>
      <c r="B516" s="278"/>
      <c r="C516" s="279"/>
      <c r="D516" s="20"/>
      <c r="H516" s="20"/>
      <c r="L516" s="20"/>
      <c r="P516" s="20"/>
      <c r="S516" s="281"/>
      <c r="T516" s="20"/>
      <c r="U516" s="20"/>
    </row>
    <row r="517" spans="1:21" x14ac:dyDescent="0.35">
      <c r="A517" s="277"/>
      <c r="B517" s="278"/>
      <c r="C517" s="279"/>
      <c r="D517" s="20"/>
      <c r="H517" s="20"/>
      <c r="L517" s="20"/>
      <c r="P517" s="20"/>
      <c r="S517" s="281"/>
      <c r="T517" s="20"/>
      <c r="U517" s="20"/>
    </row>
    <row r="518" spans="1:21" x14ac:dyDescent="0.35">
      <c r="A518" s="277"/>
      <c r="B518" s="278"/>
      <c r="C518" s="279"/>
      <c r="D518" s="20"/>
      <c r="H518" s="20"/>
      <c r="L518" s="20"/>
      <c r="P518" s="20"/>
      <c r="S518" s="281"/>
      <c r="T518" s="20"/>
      <c r="U518" s="20"/>
    </row>
    <row r="519" spans="1:21" x14ac:dyDescent="0.35">
      <c r="A519" s="277"/>
      <c r="B519" s="278"/>
      <c r="C519" s="279"/>
      <c r="D519" s="20"/>
      <c r="H519" s="20"/>
      <c r="L519" s="20"/>
      <c r="P519" s="20"/>
      <c r="S519" s="281"/>
      <c r="T519" s="20"/>
      <c r="U519" s="20"/>
    </row>
    <row r="520" spans="1:21" x14ac:dyDescent="0.35">
      <c r="A520" s="277"/>
      <c r="B520" s="278"/>
      <c r="C520" s="279"/>
      <c r="D520" s="20"/>
      <c r="H520" s="20"/>
      <c r="L520" s="20"/>
      <c r="P520" s="20"/>
      <c r="S520" s="281"/>
      <c r="T520" s="20"/>
      <c r="U520" s="20"/>
    </row>
    <row r="521" spans="1:21" x14ac:dyDescent="0.35">
      <c r="A521" s="277"/>
      <c r="B521" s="278"/>
      <c r="C521" s="279"/>
      <c r="D521" s="20"/>
      <c r="H521" s="20"/>
      <c r="L521" s="20"/>
      <c r="P521" s="20"/>
      <c r="S521" s="281"/>
      <c r="T521" s="20"/>
      <c r="U521" s="20"/>
    </row>
    <row r="522" spans="1:21" x14ac:dyDescent="0.35">
      <c r="A522" s="277"/>
      <c r="B522" s="278"/>
      <c r="C522" s="279"/>
      <c r="D522" s="20"/>
      <c r="H522" s="20"/>
      <c r="L522" s="20"/>
      <c r="P522" s="20"/>
      <c r="S522" s="281"/>
      <c r="T522" s="20"/>
      <c r="U522" s="20"/>
    </row>
    <row r="523" spans="1:21" x14ac:dyDescent="0.35">
      <c r="A523" s="277"/>
      <c r="B523" s="278"/>
      <c r="C523" s="279"/>
      <c r="D523" s="20"/>
      <c r="H523" s="20"/>
      <c r="L523" s="20"/>
      <c r="P523" s="20"/>
      <c r="S523" s="281"/>
      <c r="T523" s="20"/>
      <c r="U523" s="20"/>
    </row>
    <row r="524" spans="1:21" x14ac:dyDescent="0.35">
      <c r="A524" s="277"/>
      <c r="B524" s="278"/>
      <c r="C524" s="279"/>
      <c r="D524" s="20"/>
      <c r="H524" s="20"/>
      <c r="L524" s="20"/>
      <c r="P524" s="20"/>
      <c r="S524" s="281"/>
      <c r="T524" s="20"/>
      <c r="U524" s="20"/>
    </row>
    <row r="525" spans="1:21" x14ac:dyDescent="0.35">
      <c r="A525" s="277"/>
      <c r="B525" s="278"/>
      <c r="C525" s="279"/>
      <c r="D525" s="20"/>
      <c r="H525" s="20"/>
      <c r="L525" s="20"/>
      <c r="P525" s="20"/>
      <c r="S525" s="281"/>
      <c r="T525" s="20"/>
      <c r="U525" s="20"/>
    </row>
    <row r="526" spans="1:21" x14ac:dyDescent="0.35">
      <c r="A526" s="277"/>
      <c r="B526" s="278"/>
      <c r="C526" s="279"/>
      <c r="D526" s="20"/>
      <c r="H526" s="20"/>
      <c r="L526" s="20"/>
      <c r="P526" s="20"/>
      <c r="S526" s="281"/>
      <c r="T526" s="20"/>
      <c r="U526" s="20"/>
    </row>
    <row r="527" spans="1:21" x14ac:dyDescent="0.35">
      <c r="A527" s="277"/>
      <c r="B527" s="278"/>
      <c r="C527" s="279"/>
      <c r="D527" s="20"/>
      <c r="H527" s="20"/>
      <c r="L527" s="20"/>
      <c r="P527" s="20"/>
      <c r="S527" s="281"/>
      <c r="T527" s="20"/>
      <c r="U527" s="20"/>
    </row>
    <row r="528" spans="1:21" x14ac:dyDescent="0.35">
      <c r="A528" s="277"/>
      <c r="B528" s="278"/>
      <c r="C528" s="279"/>
      <c r="D528" s="20"/>
      <c r="H528" s="20"/>
      <c r="L528" s="20"/>
      <c r="P528" s="20"/>
      <c r="S528" s="281"/>
      <c r="T528" s="20"/>
      <c r="U528" s="20"/>
    </row>
    <row r="529" spans="1:21" x14ac:dyDescent="0.35">
      <c r="A529" s="277"/>
      <c r="B529" s="278"/>
      <c r="C529" s="279"/>
      <c r="D529" s="20"/>
      <c r="H529" s="20"/>
      <c r="L529" s="20"/>
      <c r="P529" s="20"/>
      <c r="S529" s="281"/>
      <c r="T529" s="20"/>
      <c r="U529" s="20"/>
    </row>
    <row r="530" spans="1:21" x14ac:dyDescent="0.35">
      <c r="A530" s="277"/>
      <c r="B530" s="278"/>
      <c r="C530" s="279"/>
      <c r="D530" s="20"/>
      <c r="H530" s="20"/>
      <c r="L530" s="20"/>
      <c r="P530" s="20"/>
      <c r="S530" s="281"/>
      <c r="T530" s="20"/>
      <c r="U530" s="20"/>
    </row>
    <row r="531" spans="1:21" x14ac:dyDescent="0.35">
      <c r="A531" s="277"/>
      <c r="B531" s="278"/>
      <c r="C531" s="279"/>
      <c r="D531" s="20"/>
      <c r="H531" s="20"/>
      <c r="L531" s="20"/>
      <c r="P531" s="20"/>
      <c r="S531" s="281"/>
      <c r="T531" s="20"/>
      <c r="U531" s="20"/>
    </row>
    <row r="532" spans="1:21" x14ac:dyDescent="0.35">
      <c r="A532" s="277"/>
      <c r="B532" s="278"/>
      <c r="C532" s="279"/>
      <c r="D532" s="20"/>
      <c r="H532" s="20"/>
      <c r="L532" s="20"/>
      <c r="P532" s="20"/>
      <c r="S532" s="281"/>
      <c r="T532" s="20"/>
      <c r="U532" s="20"/>
    </row>
    <row r="533" spans="1:21" x14ac:dyDescent="0.35">
      <c r="A533" s="277"/>
      <c r="B533" s="278"/>
      <c r="C533" s="279"/>
      <c r="D533" s="20"/>
      <c r="H533" s="20"/>
      <c r="L533" s="20"/>
      <c r="P533" s="20"/>
      <c r="S533" s="281"/>
      <c r="T533" s="20"/>
      <c r="U533" s="20"/>
    </row>
    <row r="534" spans="1:21" x14ac:dyDescent="0.35">
      <c r="A534" s="277"/>
      <c r="B534" s="278"/>
      <c r="C534" s="279"/>
      <c r="D534" s="20"/>
      <c r="H534" s="20"/>
      <c r="L534" s="20"/>
      <c r="P534" s="20"/>
      <c r="S534" s="281"/>
      <c r="T534" s="20"/>
      <c r="U534" s="20"/>
    </row>
    <row r="535" spans="1:21" x14ac:dyDescent="0.35">
      <c r="A535" s="277"/>
      <c r="B535" s="278"/>
      <c r="C535" s="279"/>
      <c r="D535" s="20"/>
      <c r="H535" s="20"/>
      <c r="L535" s="20"/>
      <c r="P535" s="20"/>
      <c r="S535" s="281"/>
      <c r="T535" s="20"/>
      <c r="U535" s="20"/>
    </row>
    <row r="536" spans="1:21" x14ac:dyDescent="0.35">
      <c r="A536" s="277"/>
      <c r="B536" s="278"/>
      <c r="C536" s="279"/>
      <c r="D536" s="20"/>
      <c r="H536" s="20"/>
      <c r="L536" s="20"/>
      <c r="P536" s="20"/>
      <c r="S536" s="281"/>
      <c r="T536" s="20"/>
      <c r="U536" s="20"/>
    </row>
    <row r="537" spans="1:21" x14ac:dyDescent="0.35">
      <c r="A537" s="277"/>
      <c r="B537" s="278"/>
      <c r="C537" s="279"/>
      <c r="D537" s="20"/>
      <c r="H537" s="20"/>
      <c r="L537" s="20"/>
      <c r="P537" s="20"/>
      <c r="S537" s="281"/>
      <c r="T537" s="20"/>
      <c r="U537" s="20"/>
    </row>
    <row r="538" spans="1:21" x14ac:dyDescent="0.35">
      <c r="A538" s="277"/>
      <c r="B538" s="278"/>
      <c r="C538" s="279"/>
      <c r="D538" s="20"/>
      <c r="H538" s="20"/>
      <c r="L538" s="20"/>
      <c r="P538" s="20"/>
      <c r="S538" s="281"/>
      <c r="T538" s="20"/>
      <c r="U538" s="20"/>
    </row>
    <row r="539" spans="1:21" x14ac:dyDescent="0.35">
      <c r="A539" s="277"/>
      <c r="B539" s="278"/>
      <c r="C539" s="279"/>
      <c r="D539" s="20"/>
      <c r="H539" s="20"/>
      <c r="L539" s="20"/>
      <c r="P539" s="20"/>
      <c r="S539" s="281"/>
      <c r="T539" s="20"/>
      <c r="U539" s="20"/>
    </row>
    <row r="540" spans="1:21" x14ac:dyDescent="0.35">
      <c r="A540" s="277"/>
      <c r="B540" s="278"/>
      <c r="C540" s="279"/>
      <c r="D540" s="20"/>
      <c r="H540" s="20"/>
      <c r="L540" s="20"/>
      <c r="P540" s="20"/>
      <c r="S540" s="281"/>
      <c r="T540" s="20"/>
      <c r="U540" s="20"/>
    </row>
    <row r="541" spans="1:21" x14ac:dyDescent="0.35">
      <c r="A541" s="277"/>
      <c r="B541" s="278"/>
      <c r="C541" s="279"/>
      <c r="D541" s="20"/>
      <c r="H541" s="20"/>
      <c r="L541" s="20"/>
      <c r="P541" s="20"/>
      <c r="S541" s="281"/>
      <c r="T541" s="20"/>
      <c r="U541" s="20"/>
    </row>
    <row r="542" spans="1:21" x14ac:dyDescent="0.35">
      <c r="A542" s="277"/>
      <c r="B542" s="278"/>
      <c r="C542" s="279"/>
      <c r="D542" s="20"/>
      <c r="H542" s="20"/>
      <c r="L542" s="20"/>
      <c r="P542" s="20"/>
      <c r="S542" s="281"/>
      <c r="T542" s="20"/>
      <c r="U542" s="20"/>
    </row>
    <row r="543" spans="1:21" x14ac:dyDescent="0.35">
      <c r="A543" s="277"/>
      <c r="B543" s="278"/>
      <c r="C543" s="279"/>
      <c r="D543" s="20"/>
      <c r="H543" s="20"/>
      <c r="L543" s="20"/>
      <c r="P543" s="20"/>
      <c r="S543" s="281"/>
      <c r="T543" s="20"/>
      <c r="U543" s="20"/>
    </row>
    <row r="544" spans="1:21" x14ac:dyDescent="0.35">
      <c r="A544" s="277"/>
      <c r="B544" s="278"/>
      <c r="C544" s="279"/>
      <c r="D544" s="20"/>
      <c r="H544" s="20"/>
      <c r="L544" s="20"/>
      <c r="P544" s="20"/>
      <c r="S544" s="281"/>
      <c r="T544" s="20"/>
      <c r="U544" s="20"/>
    </row>
    <row r="545" spans="1:21" x14ac:dyDescent="0.35">
      <c r="A545" s="277"/>
      <c r="B545" s="278"/>
      <c r="C545" s="279"/>
      <c r="D545" s="20"/>
      <c r="H545" s="20"/>
      <c r="L545" s="20"/>
      <c r="P545" s="20"/>
      <c r="S545" s="281"/>
      <c r="T545" s="20"/>
      <c r="U545" s="20"/>
    </row>
    <row r="546" spans="1:21" x14ac:dyDescent="0.35">
      <c r="A546" s="277"/>
      <c r="B546" s="278"/>
      <c r="C546" s="279"/>
      <c r="D546" s="20"/>
      <c r="H546" s="20"/>
      <c r="L546" s="20"/>
      <c r="P546" s="20"/>
      <c r="S546" s="281"/>
      <c r="T546" s="20"/>
      <c r="U546" s="20"/>
    </row>
    <row r="547" spans="1:21" x14ac:dyDescent="0.35">
      <c r="A547" s="277"/>
      <c r="B547" s="278"/>
      <c r="C547" s="279"/>
      <c r="D547" s="20"/>
      <c r="H547" s="20"/>
      <c r="L547" s="20"/>
      <c r="P547" s="20"/>
      <c r="S547" s="281"/>
      <c r="T547" s="20"/>
      <c r="U547" s="20"/>
    </row>
    <row r="548" spans="1:21" x14ac:dyDescent="0.35">
      <c r="A548" s="277"/>
      <c r="B548" s="278"/>
      <c r="C548" s="279"/>
      <c r="D548" s="20"/>
      <c r="H548" s="20"/>
      <c r="L548" s="20"/>
      <c r="P548" s="20"/>
      <c r="S548" s="281"/>
      <c r="T548" s="20"/>
      <c r="U548" s="20"/>
    </row>
    <row r="549" spans="1:21" x14ac:dyDescent="0.35">
      <c r="A549" s="277"/>
      <c r="B549" s="278"/>
      <c r="C549" s="279"/>
      <c r="D549" s="20"/>
      <c r="H549" s="20"/>
      <c r="L549" s="20"/>
      <c r="P549" s="20"/>
      <c r="S549" s="281"/>
      <c r="T549" s="20"/>
      <c r="U549" s="20"/>
    </row>
    <row r="550" spans="1:21" x14ac:dyDescent="0.35">
      <c r="A550" s="277"/>
      <c r="B550" s="278"/>
      <c r="C550" s="279"/>
      <c r="D550" s="20"/>
      <c r="H550" s="20"/>
      <c r="L550" s="20"/>
      <c r="P550" s="20"/>
      <c r="S550" s="281"/>
      <c r="T550" s="20"/>
      <c r="U550" s="20"/>
    </row>
    <row r="551" spans="1:21" x14ac:dyDescent="0.35">
      <c r="A551" s="277"/>
      <c r="B551" s="278"/>
      <c r="C551" s="279"/>
      <c r="D551" s="20"/>
      <c r="H551" s="20"/>
      <c r="L551" s="20"/>
      <c r="P551" s="20"/>
      <c r="S551" s="281"/>
      <c r="T551" s="20"/>
      <c r="U551" s="20"/>
    </row>
    <row r="552" spans="1:21" x14ac:dyDescent="0.35">
      <c r="A552" s="277"/>
      <c r="B552" s="278"/>
      <c r="C552" s="279"/>
      <c r="D552" s="20"/>
      <c r="H552" s="20"/>
      <c r="L552" s="20"/>
      <c r="P552" s="20"/>
      <c r="S552" s="281"/>
      <c r="T552" s="20"/>
      <c r="U552" s="20"/>
    </row>
    <row r="553" spans="1:21" x14ac:dyDescent="0.35">
      <c r="A553" s="277"/>
      <c r="B553" s="278"/>
      <c r="C553" s="279"/>
      <c r="D553" s="20"/>
      <c r="H553" s="20"/>
      <c r="L553" s="20"/>
      <c r="P553" s="20"/>
      <c r="S553" s="281"/>
      <c r="T553" s="20"/>
      <c r="U553" s="20"/>
    </row>
    <row r="554" spans="1:21" x14ac:dyDescent="0.35">
      <c r="A554" s="277"/>
      <c r="B554" s="278"/>
      <c r="C554" s="279"/>
      <c r="D554" s="20"/>
      <c r="H554" s="20"/>
      <c r="L554" s="20"/>
      <c r="P554" s="20"/>
      <c r="S554" s="281"/>
      <c r="T554" s="20"/>
      <c r="U554" s="20"/>
    </row>
    <row r="555" spans="1:21" x14ac:dyDescent="0.35">
      <c r="A555" s="277"/>
      <c r="B555" s="278"/>
      <c r="C555" s="279"/>
      <c r="D555" s="20"/>
      <c r="H555" s="20"/>
      <c r="L555" s="20"/>
      <c r="P555" s="20"/>
      <c r="S555" s="281"/>
      <c r="T555" s="20"/>
      <c r="U555" s="20"/>
    </row>
    <row r="556" spans="1:21" x14ac:dyDescent="0.35">
      <c r="A556" s="277"/>
      <c r="B556" s="278"/>
      <c r="C556" s="279"/>
      <c r="D556" s="20"/>
      <c r="H556" s="20"/>
      <c r="L556" s="20"/>
      <c r="P556" s="20"/>
      <c r="S556" s="281"/>
      <c r="T556" s="20"/>
      <c r="U556" s="20"/>
    </row>
    <row r="557" spans="1:21" x14ac:dyDescent="0.35">
      <c r="A557" s="277"/>
      <c r="B557" s="278"/>
      <c r="C557" s="279"/>
      <c r="D557" s="20"/>
      <c r="H557" s="20"/>
      <c r="L557" s="20"/>
      <c r="P557" s="20"/>
      <c r="S557" s="281"/>
      <c r="T557" s="20"/>
      <c r="U557" s="20"/>
    </row>
    <row r="558" spans="1:21" x14ac:dyDescent="0.35">
      <c r="A558" s="277"/>
      <c r="B558" s="278"/>
      <c r="C558" s="279"/>
      <c r="D558" s="20"/>
      <c r="H558" s="20"/>
      <c r="L558" s="20"/>
      <c r="P558" s="20"/>
      <c r="S558" s="281"/>
      <c r="T558" s="20"/>
      <c r="U558" s="20"/>
    </row>
    <row r="559" spans="1:21" x14ac:dyDescent="0.35">
      <c r="A559" s="277"/>
      <c r="B559" s="278"/>
      <c r="C559" s="279"/>
      <c r="D559" s="20"/>
      <c r="H559" s="20"/>
      <c r="L559" s="20"/>
      <c r="P559" s="20"/>
      <c r="S559" s="281"/>
      <c r="T559" s="20"/>
      <c r="U559" s="20"/>
    </row>
    <row r="560" spans="1:21" x14ac:dyDescent="0.35">
      <c r="A560" s="277"/>
      <c r="B560" s="278"/>
      <c r="C560" s="279"/>
      <c r="D560" s="20"/>
      <c r="H560" s="20"/>
      <c r="L560" s="20"/>
      <c r="P560" s="20"/>
      <c r="S560" s="281"/>
      <c r="T560" s="20"/>
      <c r="U560" s="20"/>
    </row>
    <row r="561" spans="1:21" x14ac:dyDescent="0.35">
      <c r="A561" s="277"/>
      <c r="B561" s="278"/>
      <c r="C561" s="279"/>
      <c r="D561" s="20"/>
      <c r="H561" s="20"/>
      <c r="L561" s="20"/>
      <c r="P561" s="20"/>
      <c r="S561" s="281"/>
      <c r="T561" s="20"/>
      <c r="U561" s="20"/>
    </row>
    <row r="562" spans="1:21" x14ac:dyDescent="0.35">
      <c r="A562" s="277"/>
      <c r="B562" s="278"/>
      <c r="C562" s="279"/>
      <c r="D562" s="20"/>
      <c r="H562" s="20"/>
      <c r="L562" s="20"/>
      <c r="P562" s="20"/>
      <c r="S562" s="281"/>
      <c r="T562" s="20"/>
      <c r="U562" s="20"/>
    </row>
    <row r="563" spans="1:21" x14ac:dyDescent="0.35">
      <c r="A563" s="277"/>
      <c r="B563" s="278"/>
      <c r="C563" s="279"/>
      <c r="D563" s="20"/>
      <c r="H563" s="20"/>
      <c r="L563" s="20"/>
      <c r="P563" s="20"/>
      <c r="S563" s="281"/>
      <c r="T563" s="20"/>
    </row>
    <row r="564" spans="1:21" x14ac:dyDescent="0.35">
      <c r="A564" s="277"/>
      <c r="B564" s="278"/>
      <c r="C564" s="279"/>
      <c r="D564" s="20"/>
      <c r="H564" s="20"/>
      <c r="L564" s="20"/>
      <c r="P564" s="20"/>
      <c r="S564" s="281"/>
      <c r="T564" s="20"/>
    </row>
    <row r="565" spans="1:21" x14ac:dyDescent="0.35">
      <c r="A565" s="277"/>
      <c r="B565" s="278"/>
      <c r="C565" s="279"/>
      <c r="D565" s="20"/>
      <c r="H565" s="20"/>
      <c r="L565" s="20"/>
      <c r="P565" s="20"/>
      <c r="S565" s="281"/>
      <c r="T565" s="20"/>
    </row>
    <row r="566" spans="1:21" x14ac:dyDescent="0.35">
      <c r="A566" s="277"/>
      <c r="B566" s="278"/>
      <c r="C566" s="279"/>
      <c r="D566" s="20"/>
      <c r="H566" s="20"/>
      <c r="L566" s="20"/>
      <c r="P566" s="20"/>
      <c r="S566" s="281"/>
      <c r="T566" s="20"/>
    </row>
    <row r="567" spans="1:21" x14ac:dyDescent="0.35">
      <c r="A567" s="277"/>
      <c r="B567" s="278"/>
      <c r="C567" s="279"/>
      <c r="D567" s="20"/>
      <c r="H567" s="20"/>
      <c r="L567" s="20"/>
      <c r="P567" s="20"/>
      <c r="S567" s="281"/>
      <c r="T567" s="20"/>
    </row>
    <row r="568" spans="1:21" x14ac:dyDescent="0.35">
      <c r="A568" s="277"/>
      <c r="B568" s="278"/>
      <c r="C568" s="279"/>
      <c r="D568" s="20"/>
      <c r="H568" s="20"/>
      <c r="L568" s="20"/>
      <c r="P568" s="20"/>
      <c r="S568" s="281"/>
      <c r="T568" s="20"/>
    </row>
    <row r="569" spans="1:21" x14ac:dyDescent="0.35">
      <c r="A569" s="277"/>
      <c r="B569" s="278"/>
      <c r="C569" s="279"/>
      <c r="D569" s="20"/>
      <c r="H569" s="20"/>
      <c r="L569" s="20"/>
      <c r="P569" s="20"/>
      <c r="S569" s="281"/>
      <c r="T569" s="20"/>
    </row>
    <row r="570" spans="1:21" x14ac:dyDescent="0.35">
      <c r="A570" s="277"/>
      <c r="B570" s="278"/>
      <c r="C570" s="279"/>
      <c r="D570" s="20"/>
      <c r="H570" s="20"/>
      <c r="L570" s="20"/>
      <c r="P570" s="20"/>
      <c r="S570" s="281"/>
      <c r="T570" s="20"/>
    </row>
    <row r="571" spans="1:21" x14ac:dyDescent="0.35">
      <c r="A571" s="277"/>
      <c r="B571" s="278"/>
      <c r="C571" s="279"/>
      <c r="D571" s="20"/>
      <c r="H571" s="20"/>
      <c r="L571" s="20"/>
      <c r="P571" s="20"/>
      <c r="S571" s="281"/>
      <c r="T571" s="20"/>
    </row>
    <row r="572" spans="1:21" x14ac:dyDescent="0.35">
      <c r="A572" s="277"/>
      <c r="B572" s="278"/>
      <c r="C572" s="279"/>
      <c r="D572" s="20"/>
      <c r="H572" s="20"/>
      <c r="L572" s="20"/>
      <c r="P572" s="20"/>
      <c r="S572" s="281"/>
      <c r="T572" s="20"/>
    </row>
    <row r="573" spans="1:21" x14ac:dyDescent="0.35">
      <c r="A573" s="277"/>
      <c r="B573" s="278"/>
      <c r="C573" s="279"/>
      <c r="D573" s="20"/>
      <c r="H573" s="20"/>
      <c r="L573" s="20"/>
      <c r="P573" s="20"/>
      <c r="S573" s="281"/>
      <c r="T573" s="20"/>
    </row>
    <row r="574" spans="1:21" x14ac:dyDescent="0.35">
      <c r="A574" s="277"/>
      <c r="B574" s="278"/>
      <c r="C574" s="279"/>
      <c r="D574" s="20"/>
      <c r="H574" s="20"/>
      <c r="L574" s="20"/>
      <c r="P574" s="20"/>
      <c r="S574" s="281"/>
      <c r="T574" s="20"/>
    </row>
    <row r="575" spans="1:21" x14ac:dyDescent="0.35">
      <c r="A575" s="277"/>
      <c r="B575" s="278"/>
      <c r="C575" s="279"/>
      <c r="D575" s="20"/>
      <c r="H575" s="20"/>
      <c r="L575" s="20"/>
      <c r="P575" s="20"/>
      <c r="S575" s="281"/>
      <c r="T575" s="20"/>
    </row>
    <row r="576" spans="1:21" x14ac:dyDescent="0.35">
      <c r="A576" s="277"/>
      <c r="B576" s="278"/>
      <c r="C576" s="279"/>
      <c r="D576" s="20"/>
      <c r="H576" s="20"/>
      <c r="L576" s="20"/>
      <c r="P576" s="20"/>
      <c r="S576" s="281"/>
      <c r="T576" s="20"/>
    </row>
    <row r="577" spans="1:20" x14ac:dyDescent="0.35">
      <c r="A577" s="277"/>
      <c r="B577" s="278"/>
      <c r="C577" s="279"/>
      <c r="D577" s="20"/>
      <c r="H577" s="20"/>
      <c r="L577" s="20"/>
      <c r="P577" s="20"/>
      <c r="S577" s="281"/>
      <c r="T577" s="20"/>
    </row>
    <row r="578" spans="1:20" x14ac:dyDescent="0.35">
      <c r="A578" s="277"/>
      <c r="B578" s="278"/>
      <c r="C578" s="279"/>
      <c r="D578" s="20"/>
      <c r="H578" s="20"/>
      <c r="L578" s="20"/>
      <c r="P578" s="20"/>
      <c r="S578" s="281"/>
      <c r="T578" s="20"/>
    </row>
    <row r="579" spans="1:20" x14ac:dyDescent="0.35">
      <c r="A579" s="277"/>
      <c r="B579" s="278"/>
      <c r="C579" s="279"/>
      <c r="D579" s="20"/>
      <c r="H579" s="20"/>
      <c r="L579" s="20"/>
      <c r="P579" s="20"/>
      <c r="S579" s="281"/>
      <c r="T579" s="20"/>
    </row>
    <row r="580" spans="1:20" x14ac:dyDescent="0.35">
      <c r="A580" s="277"/>
      <c r="B580" s="278"/>
      <c r="C580" s="279"/>
      <c r="D580" s="20"/>
      <c r="H580" s="20"/>
      <c r="L580" s="20"/>
      <c r="P580" s="20"/>
      <c r="S580" s="281"/>
      <c r="T580" s="20"/>
    </row>
    <row r="581" spans="1:20" x14ac:dyDescent="0.35">
      <c r="A581" s="277"/>
      <c r="B581" s="278"/>
      <c r="C581" s="279"/>
      <c r="D581" s="20"/>
      <c r="H581" s="20"/>
      <c r="L581" s="20"/>
      <c r="P581" s="20"/>
      <c r="S581" s="281"/>
      <c r="T581" s="20"/>
    </row>
    <row r="582" spans="1:20" x14ac:dyDescent="0.35">
      <c r="A582" s="277"/>
      <c r="B582" s="278"/>
      <c r="C582" s="279"/>
      <c r="D582" s="20"/>
      <c r="H582" s="20"/>
      <c r="L582" s="20"/>
      <c r="P582" s="20"/>
      <c r="S582" s="281"/>
      <c r="T582" s="20"/>
    </row>
    <row r="583" spans="1:20" x14ac:dyDescent="0.35">
      <c r="A583" s="277"/>
      <c r="B583" s="278"/>
      <c r="C583" s="279"/>
      <c r="D583" s="20"/>
      <c r="H583" s="20"/>
      <c r="L583" s="20"/>
      <c r="P583" s="20"/>
      <c r="S583" s="281"/>
      <c r="T583" s="20"/>
    </row>
    <row r="584" spans="1:20" x14ac:dyDescent="0.35">
      <c r="A584" s="277"/>
      <c r="B584" s="278"/>
      <c r="C584" s="279"/>
      <c r="D584" s="20"/>
      <c r="H584" s="20"/>
      <c r="L584" s="20"/>
      <c r="P584" s="20"/>
      <c r="S584" s="281"/>
      <c r="T584" s="20"/>
    </row>
    <row r="585" spans="1:20" x14ac:dyDescent="0.35">
      <c r="A585" s="277"/>
      <c r="B585" s="278"/>
      <c r="C585" s="279"/>
      <c r="D585" s="20"/>
      <c r="H585" s="20"/>
      <c r="L585" s="20"/>
      <c r="P585" s="20"/>
      <c r="S585" s="281"/>
      <c r="T585" s="20"/>
    </row>
    <row r="586" spans="1:20" x14ac:dyDescent="0.35">
      <c r="A586" s="277"/>
      <c r="B586" s="278"/>
      <c r="C586" s="279"/>
      <c r="D586" s="20"/>
      <c r="H586" s="20"/>
      <c r="L586" s="20"/>
      <c r="P586" s="20"/>
      <c r="S586" s="281"/>
      <c r="T586" s="20"/>
    </row>
    <row r="587" spans="1:20" x14ac:dyDescent="0.35">
      <c r="A587" s="277"/>
      <c r="B587" s="278"/>
      <c r="C587" s="279"/>
      <c r="D587" s="20"/>
      <c r="H587" s="20"/>
      <c r="L587" s="20"/>
      <c r="P587" s="20"/>
      <c r="S587" s="281"/>
      <c r="T587" s="20"/>
    </row>
    <row r="588" spans="1:20" x14ac:dyDescent="0.35">
      <c r="A588" s="277"/>
      <c r="B588" s="278"/>
      <c r="C588" s="279"/>
      <c r="D588" s="20"/>
      <c r="H588" s="20"/>
      <c r="L588" s="20"/>
      <c r="P588" s="20"/>
      <c r="S588" s="281"/>
      <c r="T588" s="20"/>
    </row>
    <row r="589" spans="1:20" x14ac:dyDescent="0.35">
      <c r="A589" s="277"/>
      <c r="B589" s="278"/>
      <c r="C589" s="279"/>
      <c r="D589" s="20"/>
      <c r="H589" s="20"/>
      <c r="L589" s="20"/>
      <c r="P589" s="20"/>
      <c r="S589" s="281"/>
      <c r="T589" s="20"/>
    </row>
    <row r="590" spans="1:20" x14ac:dyDescent="0.35">
      <c r="A590" s="277"/>
      <c r="B590" s="278"/>
      <c r="C590" s="279"/>
      <c r="D590" s="20"/>
      <c r="H590" s="20"/>
      <c r="L590" s="20"/>
      <c r="P590" s="20"/>
      <c r="S590" s="281"/>
      <c r="T590" s="20"/>
    </row>
    <row r="591" spans="1:20" x14ac:dyDescent="0.35">
      <c r="A591" s="277"/>
      <c r="B591" s="278"/>
      <c r="C591" s="279"/>
      <c r="D591" s="20"/>
      <c r="H591" s="20"/>
      <c r="L591" s="20"/>
      <c r="P591" s="20"/>
      <c r="S591" s="281"/>
      <c r="T591" s="20"/>
    </row>
    <row r="592" spans="1:20" x14ac:dyDescent="0.35">
      <c r="A592" s="277"/>
      <c r="B592" s="278"/>
      <c r="C592" s="279"/>
      <c r="D592" s="20"/>
      <c r="H592" s="20"/>
      <c r="L592" s="20"/>
      <c r="P592" s="20"/>
      <c r="S592" s="281"/>
      <c r="T592" s="20"/>
    </row>
    <row r="593" spans="1:20" x14ac:dyDescent="0.35">
      <c r="A593" s="277"/>
      <c r="B593" s="278"/>
      <c r="C593" s="279"/>
      <c r="D593" s="20"/>
      <c r="H593" s="20"/>
      <c r="L593" s="20"/>
      <c r="P593" s="20"/>
      <c r="S593" s="281"/>
      <c r="T593" s="20"/>
    </row>
    <row r="594" spans="1:20" x14ac:dyDescent="0.35">
      <c r="A594" s="277"/>
      <c r="B594" s="278"/>
      <c r="C594" s="279"/>
      <c r="D594" s="20"/>
      <c r="H594" s="20"/>
      <c r="L594" s="20"/>
      <c r="P594" s="20"/>
      <c r="S594" s="281"/>
      <c r="T594" s="20"/>
    </row>
    <row r="595" spans="1:20" x14ac:dyDescent="0.35">
      <c r="A595" s="277"/>
      <c r="B595" s="278"/>
      <c r="C595" s="279"/>
      <c r="D595" s="20"/>
      <c r="H595" s="20"/>
      <c r="L595" s="20"/>
      <c r="P595" s="20"/>
      <c r="S595" s="281"/>
      <c r="T595" s="20"/>
    </row>
    <row r="596" spans="1:20" x14ac:dyDescent="0.35">
      <c r="A596" s="277"/>
      <c r="B596" s="278"/>
      <c r="C596" s="279"/>
      <c r="D596" s="20"/>
      <c r="H596" s="20"/>
      <c r="L596" s="20"/>
      <c r="P596" s="20"/>
      <c r="S596" s="281"/>
      <c r="T596" s="20"/>
    </row>
    <row r="597" spans="1:20" x14ac:dyDescent="0.35">
      <c r="A597" s="277"/>
      <c r="B597" s="278"/>
      <c r="C597" s="279"/>
      <c r="D597" s="20"/>
      <c r="H597" s="20"/>
      <c r="L597" s="20"/>
      <c r="P597" s="20"/>
      <c r="S597" s="281"/>
      <c r="T597" s="20"/>
    </row>
    <row r="598" spans="1:20" x14ac:dyDescent="0.35">
      <c r="A598" s="277"/>
      <c r="B598" s="278"/>
      <c r="C598" s="279"/>
      <c r="D598" s="20"/>
      <c r="H598" s="20"/>
      <c r="L598" s="20"/>
      <c r="P598" s="20"/>
      <c r="S598" s="281"/>
      <c r="T598" s="20"/>
    </row>
    <row r="599" spans="1:20" x14ac:dyDescent="0.35">
      <c r="A599" s="277"/>
      <c r="B599" s="278"/>
      <c r="C599" s="279"/>
      <c r="D599" s="20"/>
      <c r="H599" s="20"/>
      <c r="L599" s="287"/>
      <c r="P599" s="20"/>
      <c r="S599" s="281"/>
      <c r="T599" s="20"/>
    </row>
    <row r="600" spans="1:20" x14ac:dyDescent="0.35">
      <c r="A600" s="277"/>
      <c r="B600" s="278"/>
      <c r="C600" s="279"/>
      <c r="D600" s="20"/>
      <c r="H600" s="20"/>
      <c r="L600" s="20"/>
      <c r="P600" s="20"/>
      <c r="S600" s="281"/>
      <c r="T600" s="20"/>
    </row>
    <row r="601" spans="1:20" x14ac:dyDescent="0.35">
      <c r="A601" s="277"/>
      <c r="B601" s="278"/>
      <c r="C601" s="279"/>
      <c r="D601" s="20"/>
      <c r="H601" s="20"/>
      <c r="L601" s="20"/>
      <c r="P601" s="20"/>
      <c r="S601" s="281"/>
      <c r="T601" s="20"/>
    </row>
    <row r="602" spans="1:20" x14ac:dyDescent="0.35">
      <c r="A602" s="277"/>
      <c r="B602" s="278"/>
      <c r="C602" s="279"/>
      <c r="D602" s="20"/>
      <c r="H602" s="20"/>
      <c r="L602" s="20"/>
      <c r="P602" s="20"/>
      <c r="S602" s="281"/>
      <c r="T602" s="20"/>
    </row>
    <row r="603" spans="1:20" x14ac:dyDescent="0.35">
      <c r="A603" s="277"/>
      <c r="B603" s="278"/>
      <c r="C603" s="279"/>
      <c r="D603" s="20"/>
      <c r="H603" s="20"/>
      <c r="L603" s="20"/>
      <c r="P603" s="20"/>
      <c r="S603" s="281"/>
      <c r="T603" s="20"/>
    </row>
    <row r="604" spans="1:20" x14ac:dyDescent="0.35">
      <c r="A604" s="277"/>
      <c r="B604" s="278"/>
      <c r="C604" s="279"/>
      <c r="D604" s="20"/>
      <c r="H604" s="20"/>
      <c r="L604" s="20"/>
      <c r="P604" s="20"/>
      <c r="S604" s="281"/>
      <c r="T604" s="20"/>
    </row>
    <row r="605" spans="1:20" x14ac:dyDescent="0.35">
      <c r="A605" s="277"/>
      <c r="B605" s="278"/>
      <c r="C605" s="279"/>
      <c r="D605" s="20"/>
      <c r="H605" s="20"/>
      <c r="L605" s="20"/>
      <c r="P605" s="20"/>
      <c r="S605" s="281"/>
      <c r="T605" s="20"/>
    </row>
    <row r="606" spans="1:20" x14ac:dyDescent="0.35">
      <c r="A606" s="277"/>
      <c r="B606" s="278"/>
      <c r="C606" s="279"/>
      <c r="D606" s="20"/>
      <c r="H606" s="20"/>
      <c r="L606" s="20"/>
      <c r="P606" s="20"/>
      <c r="S606" s="281"/>
      <c r="T606" s="20"/>
    </row>
    <row r="607" spans="1:20" x14ac:dyDescent="0.35">
      <c r="A607" s="277"/>
      <c r="B607" s="278"/>
      <c r="C607" s="279"/>
      <c r="D607" s="20"/>
      <c r="H607" s="20"/>
      <c r="L607" s="20"/>
      <c r="P607" s="20"/>
      <c r="S607" s="281"/>
      <c r="T607" s="20"/>
    </row>
    <row r="608" spans="1:20" x14ac:dyDescent="0.35">
      <c r="A608" s="277"/>
      <c r="B608" s="278"/>
      <c r="C608" s="279"/>
      <c r="D608" s="20"/>
      <c r="H608" s="20"/>
      <c r="L608" s="20"/>
      <c r="P608" s="20"/>
      <c r="S608" s="281"/>
      <c r="T608" s="20"/>
    </row>
    <row r="609" spans="1:20" x14ac:dyDescent="0.35">
      <c r="A609" s="277"/>
      <c r="B609" s="278"/>
      <c r="C609" s="279"/>
      <c r="D609" s="20"/>
      <c r="H609" s="20"/>
      <c r="L609" s="20"/>
      <c r="P609" s="20"/>
      <c r="S609" s="281"/>
      <c r="T609" s="20"/>
    </row>
    <row r="610" spans="1:20" x14ac:dyDescent="0.35">
      <c r="A610" s="277"/>
      <c r="B610" s="278"/>
      <c r="C610" s="279"/>
      <c r="D610" s="20"/>
      <c r="H610" s="20"/>
      <c r="L610" s="20"/>
      <c r="P610" s="20"/>
      <c r="S610" s="281"/>
      <c r="T610" s="20"/>
    </row>
    <row r="611" spans="1:20" x14ac:dyDescent="0.35">
      <c r="A611" s="277"/>
      <c r="B611" s="278"/>
      <c r="C611" s="279"/>
      <c r="D611" s="20"/>
      <c r="H611" s="20"/>
      <c r="L611" s="20"/>
      <c r="P611" s="20"/>
      <c r="S611" s="281"/>
      <c r="T611" s="20"/>
    </row>
    <row r="612" spans="1:20" x14ac:dyDescent="0.35">
      <c r="A612" s="277"/>
      <c r="B612" s="278"/>
      <c r="C612" s="279"/>
      <c r="D612" s="20"/>
      <c r="H612" s="20"/>
      <c r="L612" s="20"/>
      <c r="P612" s="20"/>
      <c r="S612" s="281"/>
      <c r="T612" s="20"/>
    </row>
    <row r="613" spans="1:20" x14ac:dyDescent="0.35">
      <c r="A613" s="277"/>
      <c r="B613" s="278"/>
      <c r="C613" s="279"/>
      <c r="D613" s="20"/>
      <c r="H613" s="20"/>
      <c r="L613" s="20"/>
      <c r="P613" s="20"/>
      <c r="S613" s="281"/>
      <c r="T613" s="20"/>
    </row>
    <row r="614" spans="1:20" x14ac:dyDescent="0.35">
      <c r="A614" s="277"/>
      <c r="B614" s="278"/>
      <c r="C614" s="279"/>
      <c r="D614" s="20"/>
      <c r="H614" s="20"/>
      <c r="L614" s="20"/>
      <c r="P614" s="20"/>
      <c r="S614" s="281"/>
      <c r="T614" s="20"/>
    </row>
    <row r="615" spans="1:20" x14ac:dyDescent="0.35">
      <c r="A615" s="277"/>
      <c r="B615" s="278"/>
      <c r="C615" s="279"/>
      <c r="D615" s="20"/>
      <c r="H615" s="20"/>
      <c r="L615" s="20"/>
      <c r="P615" s="20"/>
      <c r="S615" s="281"/>
      <c r="T615" s="20"/>
    </row>
    <row r="616" spans="1:20" x14ac:dyDescent="0.35">
      <c r="A616" s="277"/>
      <c r="B616" s="278"/>
      <c r="C616" s="279"/>
      <c r="D616" s="20"/>
      <c r="H616" s="20"/>
      <c r="L616" s="20"/>
      <c r="P616" s="20"/>
      <c r="S616" s="281"/>
      <c r="T616" s="20"/>
    </row>
    <row r="617" spans="1:20" x14ac:dyDescent="0.35">
      <c r="A617" s="277"/>
      <c r="B617" s="278"/>
      <c r="C617" s="279"/>
      <c r="D617" s="20"/>
      <c r="H617" s="20"/>
      <c r="L617" s="20"/>
      <c r="P617" s="20"/>
      <c r="S617" s="281"/>
      <c r="T617" s="20"/>
    </row>
    <row r="618" spans="1:20" x14ac:dyDescent="0.35">
      <c r="A618" s="277"/>
      <c r="B618" s="278"/>
      <c r="C618" s="279"/>
      <c r="D618" s="20"/>
      <c r="H618" s="20"/>
      <c r="L618" s="20"/>
      <c r="P618" s="20"/>
      <c r="S618" s="281"/>
      <c r="T618" s="20"/>
    </row>
    <row r="619" spans="1:20" x14ac:dyDescent="0.35">
      <c r="A619" s="277"/>
      <c r="B619" s="278"/>
      <c r="C619" s="279"/>
      <c r="D619" s="20"/>
      <c r="H619" s="20"/>
      <c r="L619" s="20"/>
      <c r="P619" s="20"/>
      <c r="S619" s="281"/>
      <c r="T619" s="20"/>
    </row>
    <row r="620" spans="1:20" x14ac:dyDescent="0.35">
      <c r="A620" s="277"/>
      <c r="B620" s="278"/>
      <c r="C620" s="279"/>
      <c r="D620" s="20"/>
      <c r="H620" s="20"/>
      <c r="L620" s="20"/>
      <c r="P620" s="20"/>
      <c r="S620" s="281"/>
      <c r="T620" s="20"/>
    </row>
    <row r="621" spans="1:20" x14ac:dyDescent="0.35">
      <c r="A621" s="277"/>
      <c r="B621" s="278"/>
      <c r="C621" s="279"/>
      <c r="D621" s="20"/>
      <c r="H621" s="20"/>
      <c r="L621" s="20"/>
      <c r="P621" s="20"/>
      <c r="S621" s="281"/>
      <c r="T621" s="20"/>
    </row>
  </sheetData>
  <mergeCells count="8">
    <mergeCell ref="A465:C465"/>
    <mergeCell ref="A1:V4"/>
    <mergeCell ref="D5:V5"/>
    <mergeCell ref="D6:G6"/>
    <mergeCell ref="H6:K6"/>
    <mergeCell ref="L6:O6"/>
    <mergeCell ref="P6:S6"/>
    <mergeCell ref="T6:V6"/>
  </mergeCells>
  <pageMargins left="0" right="0" top="0" bottom="0" header="0" footer="0"/>
  <pageSetup paperSize="9" scale="59" orientation="landscape" useFirstPageNumber="1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2024-07-26T05:57:20Z</dcterms:modified>
</cp:coreProperties>
</file>